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C4A82279-F0AB-4AA0-83F4-F14FB7FFA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ésultats détaillés 2025" sheetId="1" r:id="rId1"/>
    <sheet name="RESULTATS 2025" sheetId="3" r:id="rId2"/>
    <sheet name="RESULTATS PAR UFA" sheetId="4" r:id="rId3"/>
  </sheets>
  <definedNames>
    <definedName name="Segment_INTITULE_FORMATION">#N/A</definedName>
    <definedName name="Segment_NOM_UFA">#N/A</definedName>
    <definedName name="tbl_res2025">Tableau2[]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3" l="1"/>
  <c r="E8" i="4" l="1"/>
  <c r="K18" i="1" l="1"/>
  <c r="E9" i="4" l="1"/>
  <c r="E6" i="4"/>
  <c r="D7" i="4"/>
  <c r="E7" i="4"/>
  <c r="E5" i="4"/>
  <c r="D5" i="4"/>
  <c r="E4" i="4"/>
  <c r="E136" i="3" l="1"/>
  <c r="F136" i="3"/>
  <c r="G136" i="3"/>
  <c r="H136" i="3"/>
  <c r="I136" i="3"/>
  <c r="J136" i="3"/>
  <c r="D136" i="3"/>
  <c r="D9" i="4"/>
  <c r="D8" i="4"/>
  <c r="D6" i="4"/>
  <c r="D4" i="4"/>
  <c r="D3" i="4"/>
  <c r="K71" i="1" l="1"/>
  <c r="B71" i="1"/>
  <c r="K78" i="1" l="1"/>
  <c r="B78" i="1"/>
  <c r="K87" i="1"/>
  <c r="K86" i="1"/>
  <c r="B86" i="1"/>
  <c r="B87" i="1"/>
  <c r="K77" i="1"/>
  <c r="K132" i="1"/>
  <c r="K76" i="1" l="1"/>
  <c r="K75" i="1"/>
  <c r="J133" i="1"/>
  <c r="I133" i="1"/>
  <c r="H133" i="1"/>
  <c r="G133" i="1"/>
  <c r="F133" i="1"/>
  <c r="E133" i="1"/>
  <c r="D133" i="1"/>
  <c r="K131" i="1"/>
  <c r="B131" i="1"/>
  <c r="K130" i="1"/>
  <c r="B130" i="1"/>
  <c r="K128" i="1"/>
  <c r="K129" i="1"/>
  <c r="K127" i="1"/>
  <c r="K123" i="1"/>
  <c r="K122" i="1"/>
  <c r="B122" i="1"/>
  <c r="B123" i="1"/>
  <c r="K126" i="1"/>
  <c r="K125" i="1"/>
  <c r="K124" i="1"/>
  <c r="K121" i="1"/>
  <c r="K120" i="1"/>
  <c r="K119" i="1"/>
  <c r="K118" i="1"/>
  <c r="K117" i="1"/>
  <c r="K116" i="1"/>
  <c r="B116" i="1"/>
  <c r="K111" i="1"/>
  <c r="J134" i="1" l="1"/>
  <c r="G134" i="1"/>
  <c r="H134" i="1"/>
  <c r="I134" i="1"/>
  <c r="F134" i="1"/>
  <c r="E134" i="1"/>
  <c r="K133" i="1"/>
  <c r="K134" i="1" s="1"/>
  <c r="B75" i="1"/>
  <c r="K66" i="1"/>
  <c r="B66" i="1"/>
  <c r="B67" i="1"/>
  <c r="K67" i="1"/>
  <c r="K61" i="1"/>
  <c r="K60" i="1"/>
  <c r="B60" i="1"/>
  <c r="K59" i="1"/>
  <c r="K57" i="1"/>
  <c r="K55" i="1"/>
  <c r="B55" i="1"/>
  <c r="K54" i="1"/>
  <c r="K51" i="1"/>
  <c r="K50" i="1"/>
  <c r="K49" i="1"/>
  <c r="K48" i="1"/>
  <c r="K47" i="1"/>
  <c r="K8" i="1"/>
  <c r="K9" i="1"/>
  <c r="K42" i="1"/>
  <c r="B42" i="1"/>
  <c r="K35" i="1"/>
  <c r="K33" i="1"/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9" i="1"/>
  <c r="K88" i="1"/>
  <c r="K85" i="1"/>
  <c r="K84" i="1"/>
  <c r="K83" i="1"/>
  <c r="K82" i="1"/>
  <c r="K81" i="1"/>
  <c r="K80" i="1"/>
  <c r="K79" i="1"/>
  <c r="K74" i="1"/>
  <c r="K73" i="1"/>
  <c r="K72" i="1"/>
  <c r="K70" i="1"/>
  <c r="K69" i="1"/>
  <c r="K68" i="1"/>
  <c r="K65" i="1"/>
  <c r="K64" i="1"/>
  <c r="K63" i="1"/>
  <c r="K62" i="1"/>
  <c r="K58" i="1"/>
  <c r="K56" i="1"/>
  <c r="K53" i="1"/>
  <c r="K52" i="1"/>
  <c r="K46" i="1"/>
  <c r="K45" i="1"/>
  <c r="K44" i="1"/>
  <c r="K43" i="1"/>
  <c r="K41" i="1"/>
  <c r="K40" i="1"/>
  <c r="K39" i="1"/>
  <c r="K38" i="1"/>
  <c r="K37" i="1"/>
  <c r="K36" i="1"/>
  <c r="K34" i="1"/>
  <c r="K32" i="1"/>
  <c r="K31" i="1"/>
  <c r="K30" i="1"/>
  <c r="K29" i="1"/>
  <c r="K28" i="1"/>
  <c r="K27" i="1"/>
  <c r="K26" i="1"/>
  <c r="K25" i="1"/>
  <c r="K107" i="1" l="1"/>
  <c r="K16" i="1"/>
  <c r="K22" i="1"/>
  <c r="K21" i="1"/>
  <c r="K15" i="1" l="1"/>
  <c r="B16" i="1"/>
  <c r="B15" i="1"/>
  <c r="B126" i="1"/>
  <c r="B127" i="1"/>
  <c r="B129" i="1"/>
  <c r="B128" i="1"/>
  <c r="B125" i="1"/>
  <c r="B124" i="1"/>
  <c r="B121" i="1"/>
  <c r="B120" i="1"/>
  <c r="B119" i="1"/>
  <c r="B118" i="1"/>
  <c r="B117" i="1"/>
  <c r="K115" i="1"/>
  <c r="B115" i="1"/>
  <c r="K114" i="1"/>
  <c r="B114" i="1"/>
  <c r="K113" i="1"/>
  <c r="B113" i="1"/>
  <c r="K112" i="1"/>
  <c r="B112" i="1"/>
  <c r="K110" i="1"/>
  <c r="B110" i="1"/>
  <c r="K109" i="1"/>
  <c r="B109" i="1"/>
  <c r="K108" i="1"/>
  <c r="B108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5" i="1"/>
  <c r="B84" i="1"/>
  <c r="B83" i="1"/>
  <c r="B82" i="1"/>
  <c r="B81" i="1"/>
  <c r="B80" i="1"/>
  <c r="B79" i="1"/>
  <c r="B77" i="1"/>
  <c r="B74" i="1"/>
  <c r="B73" i="1"/>
  <c r="B72" i="1"/>
  <c r="B70" i="1"/>
  <c r="B69" i="1"/>
  <c r="B68" i="1"/>
  <c r="B65" i="1"/>
  <c r="B64" i="1"/>
  <c r="B63" i="1"/>
  <c r="B62" i="1"/>
  <c r="B61" i="1"/>
  <c r="B59" i="1"/>
  <c r="B58" i="1"/>
  <c r="B57" i="1"/>
  <c r="B56" i="1"/>
  <c r="B54" i="1"/>
  <c r="B53" i="1"/>
  <c r="B52" i="1"/>
  <c r="B51" i="1"/>
  <c r="B50" i="1"/>
  <c r="B49" i="1"/>
  <c r="B47" i="1"/>
  <c r="B46" i="1"/>
  <c r="B45" i="1"/>
  <c r="B44" i="1"/>
  <c r="B43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5" i="1"/>
  <c r="K24" i="1"/>
  <c r="B24" i="1"/>
  <c r="K23" i="1"/>
  <c r="B23" i="1"/>
  <c r="B22" i="1"/>
  <c r="B21" i="1"/>
  <c r="K20" i="1"/>
  <c r="B20" i="1"/>
  <c r="K19" i="1"/>
  <c r="B19" i="1"/>
  <c r="B18" i="1"/>
  <c r="K17" i="1"/>
  <c r="B17" i="1"/>
  <c r="K14" i="1"/>
  <c r="B14" i="1"/>
  <c r="K13" i="1"/>
  <c r="B13" i="1"/>
  <c r="K12" i="1"/>
  <c r="B12" i="1"/>
  <c r="K11" i="1"/>
  <c r="B11" i="1"/>
  <c r="K10" i="1"/>
  <c r="B10" i="1"/>
  <c r="B9" i="1"/>
  <c r="B8" i="1"/>
  <c r="K7" i="1"/>
  <c r="B7" i="1"/>
  <c r="K6" i="1"/>
  <c r="B6" i="1"/>
  <c r="K5" i="1"/>
  <c r="B5" i="1"/>
  <c r="K4" i="1"/>
  <c r="B4" i="1"/>
  <c r="K3" i="1"/>
  <c r="B3" i="1"/>
  <c r="A107" i="1" l="1"/>
  <c r="B107" i="1"/>
  <c r="A48" i="1"/>
  <c r="B48" i="1"/>
  <c r="B111" i="1"/>
  <c r="A111" i="1"/>
  <c r="C111" i="1"/>
</calcChain>
</file>

<file path=xl/sharedStrings.xml><?xml version="1.0" encoding="utf-8"?>
<sst xmlns="http://schemas.openxmlformats.org/spreadsheetml/2006/main" count="683" uniqueCount="182">
  <si>
    <t>ASPECT OCCITANIE  - RESULTATS 2025</t>
  </si>
  <si>
    <t>UFA</t>
  </si>
  <si>
    <t>NOM UFA</t>
  </si>
  <si>
    <t>INTITULE FORMATION</t>
  </si>
  <si>
    <t>Total 
contrats</t>
  </si>
  <si>
    <t>Abandon</t>
  </si>
  <si>
    <t xml:space="preserve">Rupture avec Poursuite
(nouveau contrat ou SFP/Scolaire)
</t>
  </si>
  <si>
    <t xml:space="preserve">Bénéficiaire d'un aménagement </t>
  </si>
  <si>
    <t xml:space="preserve">Inscrits </t>
  </si>
  <si>
    <t>Présents</t>
  </si>
  <si>
    <t>Reçus</t>
  </si>
  <si>
    <t>%</t>
  </si>
  <si>
    <t>Lycée Professionnel Jeanne d'Arc Mazamet (81)</t>
  </si>
  <si>
    <t xml:space="preserve"> BAC PRO MCV (Métiers du Commerce et de la Vente) OPTION B PCVOC</t>
  </si>
  <si>
    <t>CAP EPC (Equipier polyvalent du Commerce)</t>
  </si>
  <si>
    <t>LEAP Beau Soleil (66)</t>
  </si>
  <si>
    <t>BAC PRO SAPAT (Services aux personnes et aux territoires)</t>
  </si>
  <si>
    <t>Lycée Emilie de Rodat (31)</t>
  </si>
  <si>
    <t>BAC PRO ASSP (Accompagnement, Soins et Services à la Personne)</t>
  </si>
  <si>
    <t>CAP AEPE (Accompagnant Educatif Petite Enfance)</t>
  </si>
  <si>
    <t>LEAP André Alquier (Forestier) - 81</t>
  </si>
  <si>
    <t>BTSA Gestion Forestière</t>
  </si>
  <si>
    <t>CAPA Travaux Forestiers</t>
  </si>
  <si>
    <t>Institut Limayrac (31)</t>
  </si>
  <si>
    <t>DE CESF (Conseiller en économie sociale et familiale)</t>
  </si>
  <si>
    <t>DE TISF (technicien d'intervention sociale et familiale)</t>
  </si>
  <si>
    <t>BTS  ESF (Economie sociale et familiale)</t>
  </si>
  <si>
    <t>DE AES (accompagnant éducatif et social structure collective)</t>
  </si>
  <si>
    <t>BTS services informatiques aux organisations option A solutions d'infrastructure, systèmes
et réseaux (SIO SISR)</t>
  </si>
  <si>
    <t>BTS CIEL   Cybersécurité &amp; Réseaux</t>
  </si>
  <si>
    <t>Titre RNCP Niveau 6 Responsable marketing et communication</t>
  </si>
  <si>
    <t>DCG</t>
  </si>
  <si>
    <t>DSCG</t>
  </si>
  <si>
    <t xml:space="preserve">TITRE RNCP Niveau 6  Responsable Paie Administration RH </t>
  </si>
  <si>
    <t xml:space="preserve">TITRE RNCP Niveau 6 Chef de projet événementiel </t>
  </si>
  <si>
    <t>TITRE RNCP Niveau 6 Responsable d'établissement touristique</t>
  </si>
  <si>
    <t>TITRE RNCP Niveau 6 Coordinateur de projets informatique</t>
  </si>
  <si>
    <t>TITRE RNCP Niveau 6 Responsable du développement commercial</t>
  </si>
  <si>
    <t>TITRE RNCP Niveau 7 Expert des systèmes d'information</t>
  </si>
  <si>
    <t>Groupe EPAG Institut ST Joseph /Limoux (11)</t>
  </si>
  <si>
    <t>BAC PRO SAPAT (services aux personnes et aux territoires)</t>
  </si>
  <si>
    <t>Groupe EPAG Institut ST Joseph /La Raque (11)</t>
  </si>
  <si>
    <t>DE JEPS Animation socio-éducative ou culturelle</t>
  </si>
  <si>
    <t>LEPR L'Oustal (31)</t>
  </si>
  <si>
    <t>Lycée Professionnel Myriam (31)</t>
  </si>
  <si>
    <t>CAP MMVF (Métiers de la mode Vêtement Flou)</t>
  </si>
  <si>
    <t>BAC PRO MCV (Métiers du Commerce et de la Vente) option A AGEC</t>
  </si>
  <si>
    <t>BTS MCO (Management Commercial et Opérationnel)</t>
  </si>
  <si>
    <t>Lycée Notre-Dame de Mende (48)</t>
  </si>
  <si>
    <t xml:space="preserve">Licence Economie Droit et Gestion </t>
  </si>
  <si>
    <t>BTS NDRC (Négociation et Digitalisation de la Relation Client)</t>
  </si>
  <si>
    <t>Lycée Professionnel Pasteur (30)</t>
  </si>
  <si>
    <t>BTS SP3S (Services Prestations des Secteurs Sanitaire et Social)</t>
  </si>
  <si>
    <t>BTS MOS (Management Opérationnel de la Sécurité)</t>
  </si>
  <si>
    <t>BTS PROFESSIONS IMMOBILIERES</t>
  </si>
  <si>
    <t>Lycée Professionnel Sainte-Marie de Nevers (31)</t>
  </si>
  <si>
    <t>Lycée Professionnel Sainte-Marie de Saint-Sernin (31)</t>
  </si>
  <si>
    <t>BAC PRO AGORA (Assistance à la Gestion des Organisations)</t>
  </si>
  <si>
    <t xml:space="preserve">BAC PRO Métiers de l'accueil </t>
  </si>
  <si>
    <t>Lycée Professionnel La Salle (81)</t>
  </si>
  <si>
    <t>BTS MS (Maintenance des Systèmes) option Systèmes de Production</t>
  </si>
  <si>
    <t>BTS ELEC - Electrotechnique</t>
  </si>
  <si>
    <t>BTS FED (Fluide Energétique Domotique) option Génie Climatique et Fluidique</t>
  </si>
  <si>
    <t>BAC PRO MELEC (Métiers de l'Electricité et de ses Environnements Connectés)</t>
  </si>
  <si>
    <t>BAC PRO MEE (Maintenance et efficacité énergétique)</t>
  </si>
  <si>
    <t>CAP Electricien</t>
  </si>
  <si>
    <t>Groupe Notre- Dame de Castres (81)</t>
  </si>
  <si>
    <t>BAC PRO AMA (Artisanat Métiers d’Art) Option Communication visuelle Plurimédia</t>
  </si>
  <si>
    <t>BAC PRO ESTHETIQUE COSMETIQUE PARFUMERIE</t>
  </si>
  <si>
    <t>BAC PRO METIERS DE LA COIFFURE</t>
  </si>
  <si>
    <t>BAC PRO SAM (Support à l'action managériale)</t>
  </si>
  <si>
    <t xml:space="preserve">TITRE RNCP Niveau 6 Chargé de communication Plurimédia </t>
  </si>
  <si>
    <t>BTS GESTION PME</t>
  </si>
  <si>
    <t xml:space="preserve">TITRE Niveau 6 Chargé de Gestion Sociale et de Projet RSE  </t>
  </si>
  <si>
    <t>Lycée professionnel Querbes Carnus (12)</t>
  </si>
  <si>
    <t>BTS COMPTABILITE GESTION</t>
  </si>
  <si>
    <t>Institut Marie Sagnier (34)</t>
  </si>
  <si>
    <t>CAP PSR (Production et Service en Restauration)</t>
  </si>
  <si>
    <t>CAP Pâtissier</t>
  </si>
  <si>
    <t>BAC Pro Cuisine</t>
  </si>
  <si>
    <t>Campus Lassale St Christophe (32)</t>
  </si>
  <si>
    <t>BAC PRO CUISINE</t>
  </si>
  <si>
    <t>BAC PRO CSR (Commercialisation et Services en Restauration)</t>
  </si>
  <si>
    <t>Lycée Pradeau la Sède (65)</t>
  </si>
  <si>
    <t>BPJEPS APT  - ACTIVITES PHYSIQUES POUR TOUS</t>
  </si>
  <si>
    <t>BPJEPS AF CC "EDUCATEUR SPORTIF Mention activités de la forme option cours collectifs"</t>
  </si>
  <si>
    <t>BPJEPS AF HM Educateur sportif mention activités de la forme option Haltérophilie Musculation</t>
  </si>
  <si>
    <t>TITRE RNCP Niveau 6 Responsable Marketing et Communication</t>
  </si>
  <si>
    <t>TITRE RNCP Niveau 7 Manager du développement commercial</t>
  </si>
  <si>
    <t>TITRE RNCP Niveau 6 Responsable de la Protection Des Données et des Organisations</t>
  </si>
  <si>
    <t>BTS CCST (Conseil et commercialisation en solutions techniques)</t>
  </si>
  <si>
    <t>BTS COLLABORATEUR JURISTE NOTARIAL</t>
  </si>
  <si>
    <t>BTS MOS (Management opérationnel de la Sécurité)</t>
  </si>
  <si>
    <t>CS AGPSS - Animation Gestion Projet Secteur Sportif</t>
  </si>
  <si>
    <t>Titre Professionnel Niveau 6 Concepteur développeur d'applications</t>
  </si>
  <si>
    <t>Titre RNCP Niveau 6 Concepteur développeur Full Stack</t>
  </si>
  <si>
    <t>TITRE RNCP Niveau 7 Manager Opérationnel d'activités</t>
  </si>
  <si>
    <t>Lycée polyvalent St Thérèse (31)</t>
  </si>
  <si>
    <t>CAP CUISINE</t>
  </si>
  <si>
    <t>Ensemble scolaire St Louis (11)</t>
  </si>
  <si>
    <t>BAC PRO MCV (Métiers du Commerce et de la Vente) option B</t>
  </si>
  <si>
    <t>Lycée Peyramale St Joseph (65)</t>
  </si>
  <si>
    <t>BTS TOURISME</t>
  </si>
  <si>
    <t>LEPAH Rignac (12)</t>
  </si>
  <si>
    <t>BP METIERS DE LA PISCINE</t>
  </si>
  <si>
    <t>ICT- ESQESE (31)</t>
  </si>
  <si>
    <t>Licence domaine Droit, Économie, Gestion 
mention Gestion majeure Qualité, Sécurité, Environnement (QSE) 3ème année</t>
  </si>
  <si>
    <t>Master domaine Droit, Économie, Gestion mention Management et Administration des Entreprises
 parcours-type Qualité, Sécurité, Environnement 2ème année</t>
  </si>
  <si>
    <t>Master domaine Droit, Économie, Gestion mention Management parcours-type Droit 
et Gestion de la Responsabilité Sociale de l’Entreprise 2ème année</t>
  </si>
  <si>
    <t>Lycée Professionnel Saint Etienne (46)</t>
  </si>
  <si>
    <t xml:space="preserve">BTS Etudes de réalisation d'un
projet de communication option A
études de réalisation de produits
plurimédia (ERPC) </t>
  </si>
  <si>
    <t>BAC PRO PHOTOGRAPHIE</t>
  </si>
  <si>
    <t xml:space="preserve">BTS Etudes de réalisation d'un
projet de communication option B
études de réalisation de produits
imprimés (ERPC) </t>
  </si>
  <si>
    <t>Ensemble Scolaire St Joseph La Salle (31)</t>
  </si>
  <si>
    <t>BTS MAINTENANCE SYSTEMES Option SP</t>
  </si>
  <si>
    <t xml:space="preserve">BTS MAINTENANCE SYSTEMES Option SEF </t>
  </si>
  <si>
    <t>BTS CPRP (Conception des Processus de Réalisation de Produits) Option PS</t>
  </si>
  <si>
    <t>CAP ELECTRICIEN</t>
  </si>
  <si>
    <t>BAC PRO ICCER (Installateur en Chauffage, Climatisation et Energies Renouvelables)</t>
  </si>
  <si>
    <t>BPJEPS ACTIVITES AQUATIQUES ET DE LA NATATION</t>
  </si>
  <si>
    <t>BPJEPS EDUCATEUR SPORTIF</t>
  </si>
  <si>
    <t>Ensemble scolaire Jeanne d'Arc Figeac (46)</t>
  </si>
  <si>
    <t>Lycée Bonne Terre (34)</t>
  </si>
  <si>
    <t xml:space="preserve">Lycée Notre-dame de Garaison (65) </t>
  </si>
  <si>
    <t>LEPAP Le Roc Blanc (34)</t>
  </si>
  <si>
    <t>CAPa SAPVER (Services aux personnes et vente en milieu rural)</t>
  </si>
  <si>
    <t>Lycée Saliège (31)</t>
  </si>
  <si>
    <t>TITRE RNCP Niveau 6 Responsable du développement commercial France et International</t>
  </si>
  <si>
    <t>LEAP Les Buissonnets (34)</t>
  </si>
  <si>
    <t>Lycée les Jacobins (09)</t>
  </si>
  <si>
    <t>BTS SAM (Support à l'Action Managériale)</t>
  </si>
  <si>
    <t>Lycée agricole privé Touscayrats (81)</t>
  </si>
  <si>
    <t>BTS ACSE (Analyse, Conduite, Stratégie de l'Entreprise agricole)</t>
  </si>
  <si>
    <t>BAC PRO CGEA (Conduite gestion entreprise agricole)</t>
  </si>
  <si>
    <t>BAC PRO CGEH (Conduite gestion entreprise hippique)</t>
  </si>
  <si>
    <t>Lycée professionnel St Joseph Villefranche (12)</t>
  </si>
  <si>
    <t>Lycée St Joseph Marvejols (48)</t>
  </si>
  <si>
    <t>BTS ESTHETIQUE COSMETIQUE PARFUMERIE</t>
  </si>
  <si>
    <t>Lycée St Cécile (81)</t>
  </si>
  <si>
    <t>Lycée St Dominique (81)</t>
  </si>
  <si>
    <t>BTS GTLA (Gestion des transports et logistique associée)</t>
  </si>
  <si>
    <t>Lycée Jeanne d'Arc (12)</t>
  </si>
  <si>
    <t>Lycée Vaxergues (12)</t>
  </si>
  <si>
    <t>Lycée Le Caousou (31)</t>
  </si>
  <si>
    <t xml:space="preserve">BTS MGTMN (Métiers du Géomètre-Topographe et de la Modélisation Numérique) </t>
  </si>
  <si>
    <t>Lycée L'Oratoire (32)</t>
  </si>
  <si>
    <t>Lycée les Potiers (31)</t>
  </si>
  <si>
    <t>BAC PRO CIEL (Cybersécurité, Informatique et réseaux, Electronique)</t>
  </si>
  <si>
    <t>Lycée Professionnel Jeanne D'Arc Mazamet (81)</t>
  </si>
  <si>
    <t>Leap Beau Soleil (66)</t>
  </si>
  <si>
    <t>Lycée Emilie De Rodat (31)</t>
  </si>
  <si>
    <t>Leap André Alquier (Forestier) - 81</t>
  </si>
  <si>
    <t>Groupe Epag Institut St Joseph /Limoux (11)</t>
  </si>
  <si>
    <t>Groupe Epag Institut St Joseph /La Raque (11)</t>
  </si>
  <si>
    <t>Lepr L'Oustal (31)</t>
  </si>
  <si>
    <t>Lycée Notre-Dame De Mende (48)</t>
  </si>
  <si>
    <t>Lycée Professionnel Sainte-Marie De Nevers (31)</t>
  </si>
  <si>
    <t>Lycée Professionnel Sainte-Marie De Saint-Sernin (31)</t>
  </si>
  <si>
    <t>Groupe Notre- Dame De Castres (81)</t>
  </si>
  <si>
    <t>Lycée Professionnel Querbes Carnus (12)</t>
  </si>
  <si>
    <t>Lycée Pradeau La Sède (65)</t>
  </si>
  <si>
    <t>Lycée Polyvalent St Thérèse (31)</t>
  </si>
  <si>
    <t>Ensemble Scolaire St Louis (11)</t>
  </si>
  <si>
    <t>Lepah Rignac (12)</t>
  </si>
  <si>
    <t>Ict- Esqese (31)</t>
  </si>
  <si>
    <t>BTS ERPC (Etudes de réalisation d'un projet de communication) option A Etudes de réalisation de produits Plurimédia</t>
  </si>
  <si>
    <t>BTS ERPC (Etudes de réalisation d'un projet de communication) option B Etudes de réalisation de produits imprimés</t>
  </si>
  <si>
    <t>Ensemble Scolaire Jeanne D'Arc Figeac (46)</t>
  </si>
  <si>
    <t xml:space="preserve">Lycée Notre-Dame De Garaison (65) </t>
  </si>
  <si>
    <t>Lepap Le Roc Blanc (34)</t>
  </si>
  <si>
    <t>Leap Les Buissonnets (34)</t>
  </si>
  <si>
    <t>Lycée Les Jacobins (09)</t>
  </si>
  <si>
    <t>Lycée Agricole Privé Touscayrats (81)</t>
  </si>
  <si>
    <t>Lycée Professionnel St Joseph Villefranche (12)</t>
  </si>
  <si>
    <t>Lycée Jeanne D'Arc (12)</t>
  </si>
  <si>
    <t>RESULTATS PAR UFA</t>
  </si>
  <si>
    <t>Total</t>
  </si>
  <si>
    <t>Taux</t>
  </si>
  <si>
    <t>Total contrat</t>
  </si>
  <si>
    <t>Rupture avec poursuite</t>
  </si>
  <si>
    <t>Bénéficiaire d'un aménagement</t>
  </si>
  <si>
    <t>Inscrits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</si>
</sst>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Segoe UI Semilight"/>
      <family val="2"/>
    </font>
    <font>
      <sz val="14"/>
      <name val="Segoe UI Semilight"/>
      <family val="2"/>
    </font>
    <font>
      <sz val="11"/>
      <color theme="1"/>
      <name val="Segoe UI Semilight"/>
      <family val="2"/>
    </font>
    <font>
      <sz val="11"/>
      <name val="Segoe UI Semilight"/>
      <family val="2"/>
    </font>
    <font>
      <sz val="11"/>
      <color rgb="FF000000"/>
      <name val="Segoe UI Semilight"/>
      <family val="2"/>
    </font>
    <font>
      <sz val="11"/>
      <color indexed="8"/>
      <name val="Segoe UI Semilight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name val="Comic Sans MS"/>
      <family val="4"/>
    </font>
    <font>
      <sz val="11"/>
      <color theme="1"/>
      <name val="Segoe UI Semilight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3" tint="-0.49998474074526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22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9" fontId="4" fillId="4" borderId="12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9" fontId="4" fillId="0" borderId="12" xfId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9" fontId="4" fillId="3" borderId="18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9" fontId="4" fillId="4" borderId="22" xfId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9" fontId="4" fillId="3" borderId="2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9" fontId="4" fillId="3" borderId="12" xfId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9" fontId="4" fillId="4" borderId="6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4" fillId="3" borderId="20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9" fontId="6" fillId="4" borderId="12" xfId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9" fontId="6" fillId="3" borderId="12" xfId="1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9" fontId="6" fillId="4" borderId="38" xfId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9" fontId="6" fillId="3" borderId="22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9" fontId="5" fillId="3" borderId="12" xfId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 wrapText="1"/>
    </xf>
    <xf numFmtId="9" fontId="4" fillId="4" borderId="18" xfId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9" fontId="4" fillId="3" borderId="42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9" fontId="4" fillId="4" borderId="38" xfId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9" fontId="4" fillId="4" borderId="43" xfId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9" fontId="4" fillId="3" borderId="46" xfId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/>
    </xf>
    <xf numFmtId="9" fontId="4" fillId="4" borderId="47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4" borderId="29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/>
    </xf>
    <xf numFmtId="9" fontId="4" fillId="4" borderId="21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4" borderId="0" xfId="0" applyFill="1"/>
    <xf numFmtId="0" fontId="4" fillId="3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9" fontId="4" fillId="4" borderId="50" xfId="0" applyNumberFormat="1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left" vertical="center" wrapText="1"/>
    </xf>
    <xf numFmtId="0" fontId="5" fillId="3" borderId="60" xfId="0" applyFont="1" applyFill="1" applyBorder="1" applyAlignment="1">
      <alignment horizontal="center" vertical="center"/>
    </xf>
    <xf numFmtId="0" fontId="5" fillId="3" borderId="50" xfId="1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55" xfId="1" applyNumberFormat="1" applyFont="1" applyFill="1" applyBorder="1" applyAlignment="1">
      <alignment horizontal="center" vertical="center"/>
    </xf>
    <xf numFmtId="9" fontId="5" fillId="3" borderId="55" xfId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left" vertical="center" wrapText="1"/>
    </xf>
    <xf numFmtId="0" fontId="5" fillId="4" borderId="55" xfId="0" applyFont="1" applyFill="1" applyBorder="1" applyAlignment="1">
      <alignment horizontal="center" vertical="center"/>
    </xf>
    <xf numFmtId="0" fontId="5" fillId="4" borderId="55" xfId="1" applyNumberFormat="1" applyFont="1" applyFill="1" applyBorder="1" applyAlignment="1">
      <alignment horizontal="center" vertical="center"/>
    </xf>
    <xf numFmtId="9" fontId="5" fillId="4" borderId="55" xfId="1" applyFont="1" applyFill="1" applyBorder="1" applyAlignment="1">
      <alignment horizontal="center" vertical="center"/>
    </xf>
    <xf numFmtId="0" fontId="0" fillId="0" borderId="55" xfId="0" applyBorder="1"/>
    <xf numFmtId="0" fontId="5" fillId="3" borderId="9" xfId="0" applyFont="1" applyFill="1" applyBorder="1" applyAlignment="1">
      <alignment horizontal="left" vertical="center" wrapText="1"/>
    </xf>
    <xf numFmtId="0" fontId="0" fillId="4" borderId="55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0" xfId="0" applyFill="1"/>
    <xf numFmtId="2" fontId="8" fillId="0" borderId="62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2" fontId="8" fillId="0" borderId="6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left" vertical="center" wrapText="1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9" xfId="0" applyBorder="1"/>
    <xf numFmtId="0" fontId="10" fillId="0" borderId="29" xfId="0" applyFont="1" applyBorder="1"/>
    <xf numFmtId="0" fontId="9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 wrapText="1"/>
    </xf>
    <xf numFmtId="0" fontId="0" fillId="7" borderId="29" xfId="0" applyFill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0" fontId="12" fillId="0" borderId="55" xfId="0" applyFont="1" applyBorder="1"/>
    <xf numFmtId="0" fontId="12" fillId="0" borderId="55" xfId="0" applyFont="1" applyBorder="1" applyAlignment="1">
      <alignment wrapText="1"/>
    </xf>
    <xf numFmtId="164" fontId="12" fillId="0" borderId="55" xfId="0" applyNumberFormat="1" applyFont="1" applyBorder="1"/>
    <xf numFmtId="0" fontId="0" fillId="0" borderId="0" xfId="0" applyAlignment="1">
      <alignment wrapText="1"/>
    </xf>
    <xf numFmtId="9" fontId="4" fillId="4" borderId="42" xfId="1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left" vertical="center" wrapText="1"/>
    </xf>
    <xf numFmtId="0" fontId="6" fillId="3" borderId="52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/>
    </xf>
    <xf numFmtId="9" fontId="6" fillId="3" borderId="6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9" fontId="4" fillId="3" borderId="16" xfId="1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9" fontId="4" fillId="4" borderId="31" xfId="1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horizontal="center" vertical="center"/>
    </xf>
    <xf numFmtId="9" fontId="4" fillId="3" borderId="31" xfId="1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left" vertical="center" wrapText="1"/>
    </xf>
    <xf numFmtId="9" fontId="4" fillId="3" borderId="55" xfId="0" applyNumberFormat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left" vertical="center" wrapText="1"/>
    </xf>
    <xf numFmtId="9" fontId="4" fillId="4" borderId="5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27">
    <dxf>
      <numFmt numFmtId="14" formatCode="0.00%"/>
    </dxf>
    <dxf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Semi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Segoe UI Semiligh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egoe UI Semiligh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777240</xdr:colOff>
      <xdr:row>1</xdr:row>
      <xdr:rowOff>121920</xdr:rowOff>
    </xdr:from>
    <xdr:to>
      <xdr:col>1</xdr:col>
      <xdr:colOff>1821180</xdr:colOff>
      <xdr:row>14</xdr:row>
      <xdr:rowOff>55245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NOM UFA">
              <a:extLst>
                <a:ext uri="{FF2B5EF4-FFF2-40B4-BE49-F238E27FC236}">
                  <a16:creationId xmlns:a16="http://schemas.microsoft.com/office/drawing/2014/main" id="{8F975888-A638-4B00-A53A-9701C8F240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UF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7240" y="304800"/>
              <a:ext cx="1828800" cy="24326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15</xdr:row>
      <xdr:rowOff>47625</xdr:rowOff>
    </xdr:from>
    <xdr:to>
      <xdr:col>1</xdr:col>
      <xdr:colOff>1828800</xdr:colOff>
      <xdr:row>28</xdr:row>
      <xdr:rowOff>95250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INTITULE FORMATION">
              <a:extLst>
                <a:ext uri="{FF2B5EF4-FFF2-40B4-BE49-F238E27FC236}">
                  <a16:creationId xmlns:a16="http://schemas.microsoft.com/office/drawing/2014/main" id="{A00F0A6F-64CD-4055-B36A-411112309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ITULE FORMAT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0" y="3019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UFA" xr10:uid="{00000000-0013-0000-FFFF-FFFF01000000}" sourceName="NOM UFA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NTITULE_FORMATION" xr10:uid="{00000000-0013-0000-FFFF-FFFF02000000}" sourceName="INTITULE FORMATION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 UFA" xr10:uid="{00000000-0014-0000-FFFF-FFFF01000000}" cache="Segment_NOM_UFA" caption="NOM UFA" rowHeight="241300"/>
  <slicer name="INTITULE FORMATION" xr10:uid="{00000000-0014-0000-FFFF-FFFF02000000}" cache="Segment_INTITULE_FORMATION" caption="INTITULE FORMATION" startItem="9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res2024" displayName="tbl_res2024" ref="A2:K133" totalsRowCount="1" headerRowDxfId="26" dataDxfId="24" headerRowBorderDxfId="25" tableBorderDxfId="23">
  <autoFilter ref="A2:K132" xr:uid="{00000000-0009-0000-0100-000001000000}"/>
  <tableColumns count="11">
    <tableColumn id="1" xr3:uid="{00000000-0010-0000-0000-000001000000}" name="UFA" dataDxfId="22" totalsRowDxfId="21"/>
    <tableColumn id="10" xr3:uid="{00000000-0010-0000-0000-00000A000000}" name="NOM UFA" dataDxfId="20" totalsRowDxfId="19">
      <calculatedColumnFormula>PROPER(tbl_res2024[[#This Row],[UFA]])</calculatedColumnFormula>
    </tableColumn>
    <tableColumn id="2" xr3:uid="{00000000-0010-0000-0000-000002000000}" name="INTITULE FORMATION" dataDxfId="18" totalsRowDxfId="17"/>
    <tableColumn id="3" xr3:uid="{00000000-0010-0000-0000-000003000000}" name="Total _x000a_contrats" totalsRowFunction="sum" dataDxfId="16" totalsRowDxfId="15"/>
    <tableColumn id="4" xr3:uid="{00000000-0010-0000-0000-000004000000}" name="Abandon" totalsRowFunction="sum" dataDxfId="14" totalsRowDxfId="13"/>
    <tableColumn id="5" xr3:uid="{00000000-0010-0000-0000-000005000000}" name="Rupture avec Poursuite_x000a_(nouveau contrat ou SFP/Scolaire)_x000a_" totalsRowFunction="sum" dataDxfId="12" totalsRowDxfId="11"/>
    <tableColumn id="11" xr3:uid="{00000000-0010-0000-0000-00000B000000}" name="Bénéficiaire d'un aménagement " totalsRowFunction="sum" totalsRowDxfId="10"/>
    <tableColumn id="6" xr3:uid="{00000000-0010-0000-0000-000006000000}" name="Inscrits " totalsRowFunction="sum" dataDxfId="9" totalsRowDxfId="8"/>
    <tableColumn id="7" xr3:uid="{00000000-0010-0000-0000-000007000000}" name="Présents" totalsRowFunction="sum" dataDxfId="7" totalsRowDxfId="6"/>
    <tableColumn id="8" xr3:uid="{00000000-0010-0000-0000-000008000000}" name="Reçus" totalsRowFunction="sum" dataDxfId="5" totalsRowDxfId="4"/>
    <tableColumn id="9" xr3:uid="{00000000-0010-0000-0000-000009000000}" name="%" totalsRowFunction="custom" dataDxfId="3" totalsRowDxfId="2">
      <totalsRowFormula>(J133/I133*100)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2:K134" totalsRowShown="0" headerRowDxfId="1">
  <autoFilter ref="A2:K134" xr:uid="{00000000-0009-0000-0100-000002000000}"/>
  <tableColumns count="11">
    <tableColumn id="1" xr3:uid="{00000000-0010-0000-0100-000001000000}" name="UFA"/>
    <tableColumn id="2" xr3:uid="{00000000-0010-0000-0100-000002000000}" name="NOM UFA"/>
    <tableColumn id="3" xr3:uid="{00000000-0010-0000-0100-000003000000}" name="INTITULE FORMATION"/>
    <tableColumn id="4" xr3:uid="{00000000-0010-0000-0100-000004000000}" name="Total _x000a_contrats"/>
    <tableColumn id="5" xr3:uid="{00000000-0010-0000-0100-000005000000}" name="Abandon"/>
    <tableColumn id="6" xr3:uid="{00000000-0010-0000-0100-000006000000}" name="Rupture avec Poursuite_x000a_(nouveau contrat ou SFP/Scolaire)_x000a_"/>
    <tableColumn id="7" xr3:uid="{00000000-0010-0000-0100-000007000000}" name="Bénéficiaire d'un aménagement "/>
    <tableColumn id="8" xr3:uid="{00000000-0010-0000-0100-000008000000}" name="Inscrits "/>
    <tableColumn id="9" xr3:uid="{00000000-0010-0000-0100-000009000000}" name="Présents"/>
    <tableColumn id="10" xr3:uid="{00000000-0010-0000-0100-00000A000000}" name="Reçus"/>
    <tableColumn id="11" xr3:uid="{00000000-0010-0000-0100-00000B000000}" name="%" dataDxfId="0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4"/>
  <sheetViews>
    <sheetView tabSelected="1" zoomScale="55" zoomScaleNormal="55" workbookViewId="0">
      <pane ySplit="2" topLeftCell="A6" activePane="bottomLeft" state="frozen"/>
      <selection pane="bottomLeft" activeCell="I7" sqref="I7"/>
    </sheetView>
  </sheetViews>
  <sheetFormatPr baseColWidth="10" defaultColWidth="31.109375" defaultRowHeight="156" customHeight="1" x14ac:dyDescent="0.3"/>
  <cols>
    <col min="3" max="3" width="34.6640625" customWidth="1"/>
  </cols>
  <sheetData>
    <row r="1" spans="1:11" ht="156" customHeight="1" x14ac:dyDescent="0.3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56" customHeight="1" x14ac:dyDescent="0.3">
      <c r="A2" s="1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5" t="s">
        <v>9</v>
      </c>
      <c r="J2" s="6" t="s">
        <v>10</v>
      </c>
      <c r="K2" s="7" t="s">
        <v>11</v>
      </c>
    </row>
    <row r="3" spans="1:11" ht="156" customHeight="1" x14ac:dyDescent="0.3">
      <c r="A3" s="8" t="s">
        <v>12</v>
      </c>
      <c r="B3" s="9" t="str">
        <f>PROPER(tbl_res2024[[#This Row],[UFA]])</f>
        <v>Lycée Professionnel Jeanne D'Arc Mazamet (81)</v>
      </c>
      <c r="C3" s="34" t="s">
        <v>13</v>
      </c>
      <c r="D3" s="10">
        <v>4</v>
      </c>
      <c r="E3" s="10">
        <v>1</v>
      </c>
      <c r="F3" s="10">
        <v>0</v>
      </c>
      <c r="G3" s="10">
        <v>1</v>
      </c>
      <c r="H3" s="10">
        <v>3</v>
      </c>
      <c r="I3" s="11">
        <v>3</v>
      </c>
      <c r="J3" s="12">
        <v>3</v>
      </c>
      <c r="K3" s="13">
        <f t="shared" ref="K3:K72" si="0">J3/I3</f>
        <v>1</v>
      </c>
    </row>
    <row r="4" spans="1:11" ht="156" customHeight="1" thickBot="1" x14ac:dyDescent="0.35">
      <c r="A4" s="14" t="s">
        <v>12</v>
      </c>
      <c r="B4" s="15" t="str">
        <f>PROPER(tbl_res2024[[#This Row],[UFA]])</f>
        <v>Lycée Professionnel Jeanne D'Arc Mazamet (81)</v>
      </c>
      <c r="C4" s="129" t="s">
        <v>14</v>
      </c>
      <c r="D4" s="16">
        <v>7</v>
      </c>
      <c r="E4" s="16">
        <v>1</v>
      </c>
      <c r="F4" s="16">
        <v>1</v>
      </c>
      <c r="G4" s="16">
        <v>0</v>
      </c>
      <c r="H4" s="16">
        <v>5</v>
      </c>
      <c r="I4" s="17">
        <v>5</v>
      </c>
      <c r="J4" s="18">
        <v>5</v>
      </c>
      <c r="K4" s="19">
        <f t="shared" si="0"/>
        <v>1</v>
      </c>
    </row>
    <row r="5" spans="1:11" ht="156" customHeight="1" thickBot="1" x14ac:dyDescent="0.35">
      <c r="A5" s="20" t="s">
        <v>15</v>
      </c>
      <c r="B5" s="21" t="str">
        <f>PROPER(tbl_res2024[[#This Row],[UFA]])</f>
        <v>Leap Beau Soleil (66)</v>
      </c>
      <c r="C5" s="130" t="s">
        <v>16</v>
      </c>
      <c r="D5" s="22">
        <v>3</v>
      </c>
      <c r="E5" s="22">
        <v>0</v>
      </c>
      <c r="F5" s="22">
        <v>0</v>
      </c>
      <c r="G5" s="22">
        <v>0</v>
      </c>
      <c r="H5" s="22">
        <v>3</v>
      </c>
      <c r="I5" s="23">
        <v>3</v>
      </c>
      <c r="J5" s="24">
        <v>3</v>
      </c>
      <c r="K5" s="25">
        <f t="shared" si="0"/>
        <v>1</v>
      </c>
    </row>
    <row r="6" spans="1:11" ht="156" customHeight="1" thickBot="1" x14ac:dyDescent="0.35">
      <c r="A6" s="26" t="s">
        <v>17</v>
      </c>
      <c r="B6" s="27" t="str">
        <f>PROPER(tbl_res2024[[#This Row],[UFA]])</f>
        <v>Lycée Emilie De Rodat (31)</v>
      </c>
      <c r="C6" s="96" t="s">
        <v>18</v>
      </c>
      <c r="D6" s="28">
        <v>8</v>
      </c>
      <c r="E6" s="28">
        <v>0</v>
      </c>
      <c r="F6" s="28">
        <v>3</v>
      </c>
      <c r="G6" s="28">
        <v>0</v>
      </c>
      <c r="H6" s="28">
        <v>7</v>
      </c>
      <c r="I6" s="29">
        <v>7</v>
      </c>
      <c r="J6" s="30">
        <v>7</v>
      </c>
      <c r="K6" s="31">
        <f t="shared" si="0"/>
        <v>1</v>
      </c>
    </row>
    <row r="7" spans="1:11" ht="156" customHeight="1" thickBot="1" x14ac:dyDescent="0.35">
      <c r="A7" s="32" t="s">
        <v>17</v>
      </c>
      <c r="B7" s="33" t="str">
        <f>PROPER(tbl_res2024[[#This Row],[UFA]])</f>
        <v>Lycée Emilie De Rodat (31)</v>
      </c>
      <c r="C7" s="34" t="s">
        <v>19</v>
      </c>
      <c r="D7" s="28">
        <v>18</v>
      </c>
      <c r="E7" s="28">
        <v>1</v>
      </c>
      <c r="F7" s="28">
        <v>2</v>
      </c>
      <c r="G7" s="28">
        <v>2</v>
      </c>
      <c r="H7" s="28">
        <v>15</v>
      </c>
      <c r="I7" s="29">
        <v>14</v>
      </c>
      <c r="J7" s="30">
        <v>14</v>
      </c>
      <c r="K7" s="31">
        <f t="shared" si="0"/>
        <v>1</v>
      </c>
    </row>
    <row r="8" spans="1:11" ht="156" customHeight="1" x14ac:dyDescent="0.3">
      <c r="A8" s="35" t="s">
        <v>20</v>
      </c>
      <c r="B8" s="36" t="str">
        <f>PROPER(tbl_res2024[[#This Row],[UFA]])</f>
        <v>Leap André Alquier (Forestier) - 81</v>
      </c>
      <c r="C8" s="131" t="s">
        <v>21</v>
      </c>
      <c r="D8" s="37">
        <v>6</v>
      </c>
      <c r="E8" s="37">
        <v>0</v>
      </c>
      <c r="F8" s="37">
        <v>1</v>
      </c>
      <c r="G8" s="37">
        <v>0</v>
      </c>
      <c r="H8" s="37">
        <v>5</v>
      </c>
      <c r="I8" s="38">
        <v>5</v>
      </c>
      <c r="J8" s="39">
        <v>4</v>
      </c>
      <c r="K8" s="40">
        <f t="shared" si="0"/>
        <v>0.8</v>
      </c>
    </row>
    <row r="9" spans="1:11" ht="156" customHeight="1" thickBot="1" x14ac:dyDescent="0.35">
      <c r="A9" s="41" t="s">
        <v>20</v>
      </c>
      <c r="B9" s="42" t="str">
        <f>PROPER(tbl_res2024[[#This Row],[UFA]])</f>
        <v>Leap André Alquier (Forestier) - 81</v>
      </c>
      <c r="C9" s="67" t="s">
        <v>22</v>
      </c>
      <c r="D9" s="43">
        <v>5</v>
      </c>
      <c r="E9" s="43">
        <v>0</v>
      </c>
      <c r="F9" s="43">
        <v>0</v>
      </c>
      <c r="G9" s="43">
        <v>1</v>
      </c>
      <c r="H9" s="43">
        <v>5</v>
      </c>
      <c r="I9" s="44">
        <v>5</v>
      </c>
      <c r="J9" s="45">
        <v>5</v>
      </c>
      <c r="K9" s="46">
        <f t="shared" si="0"/>
        <v>1</v>
      </c>
    </row>
    <row r="10" spans="1:11" ht="156" customHeight="1" x14ac:dyDescent="0.3">
      <c r="A10" s="26" t="s">
        <v>23</v>
      </c>
      <c r="B10" s="47" t="str">
        <f>PROPER(tbl_res2024[[#This Row],[UFA]])</f>
        <v>Institut Limayrac (31)</v>
      </c>
      <c r="C10" s="96" t="s">
        <v>24</v>
      </c>
      <c r="D10" s="28">
        <v>4</v>
      </c>
      <c r="E10" s="28">
        <v>0</v>
      </c>
      <c r="F10" s="28">
        <v>0</v>
      </c>
      <c r="G10" s="28">
        <v>0</v>
      </c>
      <c r="H10" s="28">
        <v>4</v>
      </c>
      <c r="I10" s="48">
        <v>4</v>
      </c>
      <c r="J10" s="30">
        <v>4</v>
      </c>
      <c r="K10" s="31">
        <f t="shared" si="0"/>
        <v>1</v>
      </c>
    </row>
    <row r="11" spans="1:11" ht="156" customHeight="1" x14ac:dyDescent="0.3">
      <c r="A11" s="49" t="s">
        <v>23</v>
      </c>
      <c r="B11" s="50" t="str">
        <f>PROPER(tbl_res2024[[#This Row],[UFA]])</f>
        <v>Institut Limayrac (31)</v>
      </c>
      <c r="C11" s="132" t="s">
        <v>25</v>
      </c>
      <c r="D11" s="51">
        <v>1</v>
      </c>
      <c r="E11" s="51">
        <v>1</v>
      </c>
      <c r="F11" s="51">
        <v>0</v>
      </c>
      <c r="G11" s="51">
        <v>0</v>
      </c>
      <c r="H11" s="51">
        <v>1</v>
      </c>
      <c r="I11" s="52">
        <v>1</v>
      </c>
      <c r="J11" s="53">
        <v>0</v>
      </c>
      <c r="K11" s="13">
        <f t="shared" si="0"/>
        <v>0</v>
      </c>
    </row>
    <row r="12" spans="1:11" ht="156" customHeight="1" x14ac:dyDescent="0.3">
      <c r="A12" s="49" t="s">
        <v>23</v>
      </c>
      <c r="B12" s="50" t="str">
        <f>PROPER(tbl_res2024[[#This Row],[UFA]])</f>
        <v>Institut Limayrac (31)</v>
      </c>
      <c r="C12" s="34" t="s">
        <v>26</v>
      </c>
      <c r="D12" s="10">
        <v>3</v>
      </c>
      <c r="E12" s="10">
        <v>1</v>
      </c>
      <c r="F12" s="10">
        <v>0</v>
      </c>
      <c r="G12" s="10">
        <v>0</v>
      </c>
      <c r="H12" s="10">
        <v>2</v>
      </c>
      <c r="I12" s="11">
        <v>2</v>
      </c>
      <c r="J12" s="12">
        <v>2</v>
      </c>
      <c r="K12" s="54">
        <f t="shared" si="0"/>
        <v>1</v>
      </c>
    </row>
    <row r="13" spans="1:11" ht="156" customHeight="1" x14ac:dyDescent="0.3">
      <c r="A13" s="49" t="s">
        <v>23</v>
      </c>
      <c r="B13" s="50" t="str">
        <f>PROPER(tbl_res2024[[#This Row],[UFA]])</f>
        <v>Institut Limayrac (31)</v>
      </c>
      <c r="C13" s="34" t="s">
        <v>27</v>
      </c>
      <c r="D13" s="10">
        <v>2</v>
      </c>
      <c r="E13" s="10">
        <v>0</v>
      </c>
      <c r="F13" s="10">
        <v>0</v>
      </c>
      <c r="G13" s="10">
        <v>0</v>
      </c>
      <c r="H13" s="10">
        <v>2</v>
      </c>
      <c r="I13" s="11">
        <v>2</v>
      </c>
      <c r="J13" s="12">
        <v>2</v>
      </c>
      <c r="K13" s="13">
        <f t="shared" si="0"/>
        <v>1</v>
      </c>
    </row>
    <row r="14" spans="1:11" ht="156" customHeight="1" x14ac:dyDescent="0.3">
      <c r="A14" s="49" t="s">
        <v>23</v>
      </c>
      <c r="B14" s="50" t="str">
        <f>PROPER(tbl_res2024[[#This Row],[UFA]])</f>
        <v>Institut Limayrac (31)</v>
      </c>
      <c r="C14" s="34" t="s">
        <v>28</v>
      </c>
      <c r="D14" s="10">
        <v>8</v>
      </c>
      <c r="E14" s="10">
        <v>0</v>
      </c>
      <c r="F14" s="10">
        <v>0</v>
      </c>
      <c r="G14" s="10">
        <v>0</v>
      </c>
      <c r="H14" s="10">
        <v>8</v>
      </c>
      <c r="I14" s="11">
        <v>8</v>
      </c>
      <c r="J14" s="12">
        <v>8</v>
      </c>
      <c r="K14" s="13">
        <f t="shared" si="0"/>
        <v>1</v>
      </c>
    </row>
    <row r="15" spans="1:11" ht="156" customHeight="1" x14ac:dyDescent="0.3">
      <c r="A15" s="49" t="s">
        <v>23</v>
      </c>
      <c r="B15" s="50" t="str">
        <f>PROPER(tbl_res2024[[#This Row],[UFA]])</f>
        <v>Institut Limayrac (31)</v>
      </c>
      <c r="C15" s="34" t="s">
        <v>29</v>
      </c>
      <c r="D15" s="10">
        <v>1</v>
      </c>
      <c r="E15" s="10">
        <v>0</v>
      </c>
      <c r="F15" s="10">
        <v>0</v>
      </c>
      <c r="G15" s="10">
        <v>0</v>
      </c>
      <c r="H15" s="10">
        <v>1</v>
      </c>
      <c r="I15" s="11">
        <v>1</v>
      </c>
      <c r="J15" s="12">
        <v>1</v>
      </c>
      <c r="K15" s="13">
        <f t="shared" si="0"/>
        <v>1</v>
      </c>
    </row>
    <row r="16" spans="1:11" ht="156" customHeight="1" x14ac:dyDescent="0.3">
      <c r="A16" s="49" t="s">
        <v>23</v>
      </c>
      <c r="B16" s="50" t="str">
        <f>PROPER(tbl_res2024[[#This Row],[UFA]])</f>
        <v>Institut Limayrac (31)</v>
      </c>
      <c r="C16" s="34" t="s">
        <v>30</v>
      </c>
      <c r="D16" s="10">
        <v>10</v>
      </c>
      <c r="E16" s="10">
        <v>1</v>
      </c>
      <c r="F16" s="10">
        <v>2</v>
      </c>
      <c r="G16" s="10">
        <v>1</v>
      </c>
      <c r="H16" s="10">
        <v>8</v>
      </c>
      <c r="I16" s="11">
        <v>8</v>
      </c>
      <c r="J16" s="12">
        <v>8</v>
      </c>
      <c r="K16" s="13">
        <f t="shared" si="0"/>
        <v>1</v>
      </c>
    </row>
    <row r="17" spans="1:11" ht="156" customHeight="1" x14ac:dyDescent="0.3">
      <c r="A17" s="49" t="s">
        <v>23</v>
      </c>
      <c r="B17" s="50" t="str">
        <f>PROPER(tbl_res2024[[#This Row],[UFA]])</f>
        <v>Institut Limayrac (31)</v>
      </c>
      <c r="C17" s="34" t="s">
        <v>31</v>
      </c>
      <c r="D17" s="10">
        <v>34</v>
      </c>
      <c r="E17" s="10">
        <v>3</v>
      </c>
      <c r="F17" s="10">
        <v>5</v>
      </c>
      <c r="G17" s="10">
        <v>2</v>
      </c>
      <c r="H17" s="10">
        <v>27</v>
      </c>
      <c r="I17" s="11">
        <v>27</v>
      </c>
      <c r="J17" s="12">
        <v>12</v>
      </c>
      <c r="K17" s="13">
        <f t="shared" si="0"/>
        <v>0.44444444444444442</v>
      </c>
    </row>
    <row r="18" spans="1:11" ht="156" customHeight="1" x14ac:dyDescent="0.3">
      <c r="A18" s="49" t="s">
        <v>23</v>
      </c>
      <c r="B18" s="50" t="str">
        <f>PROPER(tbl_res2024[[#This Row],[UFA]])</f>
        <v>Institut Limayrac (31)</v>
      </c>
      <c r="C18" s="34" t="s">
        <v>32</v>
      </c>
      <c r="D18" s="10">
        <v>34</v>
      </c>
      <c r="E18" s="10">
        <v>2</v>
      </c>
      <c r="F18" s="10">
        <v>1</v>
      </c>
      <c r="G18" s="10">
        <v>1</v>
      </c>
      <c r="H18" s="10">
        <v>31</v>
      </c>
      <c r="I18" s="11">
        <v>31</v>
      </c>
      <c r="J18" s="12">
        <v>16</v>
      </c>
      <c r="K18" s="13">
        <f t="shared" si="0"/>
        <v>0.5161290322580645</v>
      </c>
    </row>
    <row r="19" spans="1:11" ht="156" customHeight="1" x14ac:dyDescent="0.3">
      <c r="A19" s="49" t="s">
        <v>23</v>
      </c>
      <c r="B19" s="55" t="str">
        <f>PROPER(tbl_res2024[[#This Row],[UFA]])</f>
        <v>Institut Limayrac (31)</v>
      </c>
      <c r="C19" s="34" t="s">
        <v>33</v>
      </c>
      <c r="D19" s="10">
        <v>11</v>
      </c>
      <c r="E19" s="10">
        <v>0</v>
      </c>
      <c r="F19" s="10">
        <v>1</v>
      </c>
      <c r="G19" s="10">
        <v>1</v>
      </c>
      <c r="H19" s="10">
        <v>11</v>
      </c>
      <c r="I19" s="11">
        <v>11</v>
      </c>
      <c r="J19" s="12">
        <v>11</v>
      </c>
      <c r="K19" s="13">
        <f t="shared" si="0"/>
        <v>1</v>
      </c>
    </row>
    <row r="20" spans="1:11" ht="156" customHeight="1" x14ac:dyDescent="0.3">
      <c r="A20" s="49" t="s">
        <v>23</v>
      </c>
      <c r="B20" s="55" t="str">
        <f>PROPER(tbl_res2024[[#This Row],[UFA]])</f>
        <v>Institut Limayrac (31)</v>
      </c>
      <c r="C20" s="144" t="s">
        <v>34</v>
      </c>
      <c r="D20" s="10">
        <v>25</v>
      </c>
      <c r="E20" s="10">
        <v>0</v>
      </c>
      <c r="F20" s="10">
        <v>8</v>
      </c>
      <c r="G20" s="10">
        <v>2</v>
      </c>
      <c r="H20" s="10">
        <v>23</v>
      </c>
      <c r="I20" s="11">
        <v>23</v>
      </c>
      <c r="J20" s="12">
        <v>23</v>
      </c>
      <c r="K20" s="13">
        <f t="shared" si="0"/>
        <v>1</v>
      </c>
    </row>
    <row r="21" spans="1:11" ht="156" customHeight="1" x14ac:dyDescent="0.3">
      <c r="A21" s="49" t="s">
        <v>23</v>
      </c>
      <c r="B21" s="55" t="str">
        <f>PROPER(tbl_res2024[[#This Row],[UFA]])</f>
        <v>Institut Limayrac (31)</v>
      </c>
      <c r="C21" s="145" t="s">
        <v>35</v>
      </c>
      <c r="D21" s="10">
        <v>7</v>
      </c>
      <c r="E21" s="10">
        <v>0</v>
      </c>
      <c r="F21" s="10">
        <v>3</v>
      </c>
      <c r="G21" s="10">
        <v>0</v>
      </c>
      <c r="H21" s="10">
        <v>6</v>
      </c>
      <c r="I21" s="11">
        <v>6</v>
      </c>
      <c r="J21" s="12">
        <v>4</v>
      </c>
      <c r="K21" s="13">
        <f t="shared" si="0"/>
        <v>0.66666666666666663</v>
      </c>
    </row>
    <row r="22" spans="1:11" ht="156" customHeight="1" x14ac:dyDescent="0.3">
      <c r="A22" s="49" t="s">
        <v>23</v>
      </c>
      <c r="B22" s="55" t="str">
        <f>PROPER(tbl_res2024[[#This Row],[UFA]])</f>
        <v>Institut Limayrac (31)</v>
      </c>
      <c r="C22" s="144" t="s">
        <v>36</v>
      </c>
      <c r="D22" s="51">
        <v>14</v>
      </c>
      <c r="E22" s="51">
        <v>0</v>
      </c>
      <c r="F22" s="51">
        <v>0</v>
      </c>
      <c r="G22" s="51">
        <v>0</v>
      </c>
      <c r="H22" s="51">
        <v>14</v>
      </c>
      <c r="I22" s="56">
        <v>14</v>
      </c>
      <c r="J22" s="57">
        <v>14</v>
      </c>
      <c r="K22" s="13">
        <f t="shared" si="0"/>
        <v>1</v>
      </c>
    </row>
    <row r="23" spans="1:11" ht="156" customHeight="1" x14ac:dyDescent="0.3">
      <c r="A23" s="49" t="s">
        <v>23</v>
      </c>
      <c r="B23" s="55" t="str">
        <f>PROPER(tbl_res2024[[#This Row],[UFA]])</f>
        <v>Institut Limayrac (31)</v>
      </c>
      <c r="C23" s="145" t="s">
        <v>37</v>
      </c>
      <c r="D23" s="51">
        <v>19</v>
      </c>
      <c r="E23" s="51">
        <v>1</v>
      </c>
      <c r="F23" s="51">
        <v>3</v>
      </c>
      <c r="G23" s="51">
        <v>3</v>
      </c>
      <c r="H23" s="51">
        <v>16</v>
      </c>
      <c r="I23" s="56">
        <v>15</v>
      </c>
      <c r="J23" s="58">
        <v>14</v>
      </c>
      <c r="K23" s="13">
        <f t="shared" si="0"/>
        <v>0.93333333333333335</v>
      </c>
    </row>
    <row r="24" spans="1:11" ht="156" customHeight="1" thickBot="1" x14ac:dyDescent="0.35">
      <c r="A24" s="59" t="s">
        <v>23</v>
      </c>
      <c r="B24" s="55" t="str">
        <f>PROPER(tbl_res2024[[#This Row],[UFA]])</f>
        <v>Institut Limayrac (31)</v>
      </c>
      <c r="C24" s="146" t="s">
        <v>38</v>
      </c>
      <c r="D24" s="51">
        <v>29</v>
      </c>
      <c r="E24" s="51">
        <v>0</v>
      </c>
      <c r="F24" s="51">
        <v>0</v>
      </c>
      <c r="G24" s="51">
        <v>2</v>
      </c>
      <c r="H24" s="51">
        <v>29</v>
      </c>
      <c r="I24" s="56">
        <v>29</v>
      </c>
      <c r="J24" s="58">
        <v>29</v>
      </c>
      <c r="K24" s="13">
        <f t="shared" si="0"/>
        <v>1</v>
      </c>
    </row>
    <row r="25" spans="1:11" ht="156" customHeight="1" x14ac:dyDescent="0.3">
      <c r="A25" s="35" t="s">
        <v>39</v>
      </c>
      <c r="B25" s="36" t="str">
        <f>PROPER(tbl_res2024[[#This Row],[UFA]])</f>
        <v>Groupe Epag Institut St Joseph /Limoux (11)</v>
      </c>
      <c r="C25" s="130" t="s">
        <v>40</v>
      </c>
      <c r="D25" s="37">
        <v>8</v>
      </c>
      <c r="E25" s="37">
        <v>0</v>
      </c>
      <c r="F25" s="37">
        <v>2</v>
      </c>
      <c r="G25" s="37">
        <v>1</v>
      </c>
      <c r="H25" s="37">
        <v>7</v>
      </c>
      <c r="I25" s="38">
        <v>7</v>
      </c>
      <c r="J25" s="37">
        <v>7</v>
      </c>
      <c r="K25" s="60">
        <f t="shared" si="0"/>
        <v>1</v>
      </c>
    </row>
    <row r="26" spans="1:11" ht="156" customHeight="1" thickBot="1" x14ac:dyDescent="0.35">
      <c r="A26" s="41" t="s">
        <v>41</v>
      </c>
      <c r="B26" s="42" t="str">
        <f>PROPER(tbl_res2024[[#This Row],[UFA]])</f>
        <v>Groupe Epag Institut St Joseph /La Raque (11)</v>
      </c>
      <c r="C26" s="133" t="s">
        <v>42</v>
      </c>
      <c r="D26" s="43">
        <v>5</v>
      </c>
      <c r="E26" s="43">
        <v>0</v>
      </c>
      <c r="F26" s="43">
        <v>0</v>
      </c>
      <c r="G26" s="43">
        <v>0</v>
      </c>
      <c r="H26" s="43">
        <v>5</v>
      </c>
      <c r="I26" s="44">
        <v>5</v>
      </c>
      <c r="J26" s="61">
        <v>5</v>
      </c>
      <c r="K26" s="62">
        <f t="shared" si="0"/>
        <v>1</v>
      </c>
    </row>
    <row r="27" spans="1:11" ht="156" customHeight="1" thickBot="1" x14ac:dyDescent="0.35">
      <c r="A27" s="63" t="s">
        <v>43</v>
      </c>
      <c r="B27" s="47" t="str">
        <f>PROPER(tbl_res2024[[#This Row],[UFA]])</f>
        <v>Lepr L'Oustal (31)</v>
      </c>
      <c r="C27" s="64" t="s">
        <v>19</v>
      </c>
      <c r="D27" s="28">
        <v>6</v>
      </c>
      <c r="E27" s="28">
        <v>0</v>
      </c>
      <c r="F27" s="28">
        <v>0</v>
      </c>
      <c r="G27" s="28">
        <v>0</v>
      </c>
      <c r="H27" s="28">
        <v>6</v>
      </c>
      <c r="I27" s="29">
        <v>6</v>
      </c>
      <c r="J27" s="30">
        <v>6</v>
      </c>
      <c r="K27" s="31">
        <f t="shared" si="0"/>
        <v>1</v>
      </c>
    </row>
    <row r="28" spans="1:11" ht="156" customHeight="1" x14ac:dyDescent="0.3">
      <c r="A28" s="65" t="s">
        <v>44</v>
      </c>
      <c r="B28" s="66" t="str">
        <f>PROPER(tbl_res2024[[#This Row],[UFA]])</f>
        <v>Lycée Professionnel Myriam (31)</v>
      </c>
      <c r="C28" s="67" t="s">
        <v>14</v>
      </c>
      <c r="D28" s="68">
        <v>1</v>
      </c>
      <c r="E28" s="68">
        <v>0</v>
      </c>
      <c r="F28" s="68">
        <v>0</v>
      </c>
      <c r="G28" s="68">
        <v>0</v>
      </c>
      <c r="H28" s="43">
        <v>1</v>
      </c>
      <c r="I28" s="44">
        <v>1</v>
      </c>
      <c r="J28" s="45">
        <v>1</v>
      </c>
      <c r="K28" s="46">
        <f t="shared" si="0"/>
        <v>1</v>
      </c>
    </row>
    <row r="29" spans="1:11" ht="156" customHeight="1" x14ac:dyDescent="0.3">
      <c r="A29" s="65" t="s">
        <v>44</v>
      </c>
      <c r="B29" s="66" t="str">
        <f>PROPER(tbl_res2024[[#This Row],[UFA]])</f>
        <v>Lycée Professionnel Myriam (31)</v>
      </c>
      <c r="C29" s="67" t="s">
        <v>45</v>
      </c>
      <c r="D29" s="68">
        <v>12</v>
      </c>
      <c r="E29" s="68">
        <v>1</v>
      </c>
      <c r="F29" s="68">
        <v>3</v>
      </c>
      <c r="G29" s="68">
        <v>1</v>
      </c>
      <c r="H29" s="43">
        <v>12</v>
      </c>
      <c r="I29" s="44">
        <v>11</v>
      </c>
      <c r="J29" s="45">
        <v>11</v>
      </c>
      <c r="K29" s="46">
        <f t="shared" si="0"/>
        <v>1</v>
      </c>
    </row>
    <row r="30" spans="1:11" ht="156" customHeight="1" x14ac:dyDescent="0.3">
      <c r="A30" s="65" t="s">
        <v>44</v>
      </c>
      <c r="B30" s="66" t="str">
        <f>PROPER(tbl_res2024[[#This Row],[UFA]])</f>
        <v>Lycée Professionnel Myriam (31)</v>
      </c>
      <c r="C30" s="67" t="s">
        <v>46</v>
      </c>
      <c r="D30" s="68">
        <v>1</v>
      </c>
      <c r="E30" s="68">
        <v>0</v>
      </c>
      <c r="F30" s="68">
        <v>0</v>
      </c>
      <c r="G30" s="68">
        <v>0</v>
      </c>
      <c r="H30" s="43">
        <v>1</v>
      </c>
      <c r="I30" s="44">
        <v>1</v>
      </c>
      <c r="J30" s="45">
        <v>1</v>
      </c>
      <c r="K30" s="46">
        <f t="shared" si="0"/>
        <v>1</v>
      </c>
    </row>
    <row r="31" spans="1:11" ht="156" customHeight="1" x14ac:dyDescent="0.3">
      <c r="A31" s="65" t="s">
        <v>44</v>
      </c>
      <c r="B31" s="66" t="str">
        <f>PROPER(tbl_res2024[[#This Row],[UFA]])</f>
        <v>Lycée Professionnel Myriam (31)</v>
      </c>
      <c r="C31" s="67" t="s">
        <v>19</v>
      </c>
      <c r="D31" s="68">
        <v>20</v>
      </c>
      <c r="E31" s="68">
        <v>0</v>
      </c>
      <c r="F31" s="68">
        <v>2</v>
      </c>
      <c r="G31" s="68">
        <v>6</v>
      </c>
      <c r="H31" s="43">
        <v>20</v>
      </c>
      <c r="I31" s="44">
        <v>20</v>
      </c>
      <c r="J31" s="45">
        <v>19</v>
      </c>
      <c r="K31" s="46">
        <f t="shared" si="0"/>
        <v>0.95</v>
      </c>
    </row>
    <row r="32" spans="1:11" ht="156" customHeight="1" thickBot="1" x14ac:dyDescent="0.35">
      <c r="A32" s="69" t="s">
        <v>44</v>
      </c>
      <c r="B32" s="66" t="str">
        <f>PROPER(tbl_res2024[[#This Row],[UFA]])</f>
        <v>Lycée Professionnel Myriam (31)</v>
      </c>
      <c r="C32" s="67" t="s">
        <v>47</v>
      </c>
      <c r="D32" s="68">
        <v>5</v>
      </c>
      <c r="E32" s="68">
        <v>0</v>
      </c>
      <c r="F32" s="68">
        <v>1</v>
      </c>
      <c r="G32" s="68">
        <v>0</v>
      </c>
      <c r="H32" s="43">
        <v>5</v>
      </c>
      <c r="I32" s="44">
        <v>4</v>
      </c>
      <c r="J32" s="45">
        <v>3</v>
      </c>
      <c r="K32" s="46">
        <f t="shared" si="0"/>
        <v>0.75</v>
      </c>
    </row>
    <row r="33" spans="1:11" ht="156" customHeight="1" thickBot="1" x14ac:dyDescent="0.35">
      <c r="A33" s="63" t="s">
        <v>48</v>
      </c>
      <c r="B33" s="47" t="str">
        <f>PROPER(tbl_res2024[[#This Row],[UFA]])</f>
        <v>Lycée Notre-Dame De Mende (48)</v>
      </c>
      <c r="C33" s="96" t="s">
        <v>49</v>
      </c>
      <c r="D33" s="28">
        <v>9</v>
      </c>
      <c r="E33" s="28">
        <v>1</v>
      </c>
      <c r="F33" s="28">
        <v>1</v>
      </c>
      <c r="G33" s="28">
        <v>0</v>
      </c>
      <c r="H33" s="28">
        <v>7</v>
      </c>
      <c r="I33" s="29">
        <v>7</v>
      </c>
      <c r="J33" s="30">
        <v>6</v>
      </c>
      <c r="K33" s="13">
        <f t="shared" si="0"/>
        <v>0.8571428571428571</v>
      </c>
    </row>
    <row r="34" spans="1:11" ht="156" customHeight="1" thickBot="1" x14ac:dyDescent="0.35">
      <c r="A34" s="63" t="s">
        <v>48</v>
      </c>
      <c r="B34" s="50" t="str">
        <f>PROPER(tbl_res2024[[#This Row],[UFA]])</f>
        <v>Lycée Notre-Dame De Mende (48)</v>
      </c>
      <c r="C34" s="134" t="s">
        <v>50</v>
      </c>
      <c r="D34" s="10">
        <v>6</v>
      </c>
      <c r="E34" s="10">
        <v>0</v>
      </c>
      <c r="F34" s="10">
        <v>3</v>
      </c>
      <c r="G34" s="10">
        <v>0</v>
      </c>
      <c r="H34" s="10">
        <v>5</v>
      </c>
      <c r="I34" s="11">
        <v>5</v>
      </c>
      <c r="J34" s="12">
        <v>5</v>
      </c>
      <c r="K34" s="13">
        <f t="shared" si="0"/>
        <v>1</v>
      </c>
    </row>
    <row r="35" spans="1:11" ht="156" customHeight="1" thickBot="1" x14ac:dyDescent="0.35">
      <c r="A35" s="63" t="s">
        <v>48</v>
      </c>
      <c r="B35" s="63" t="s">
        <v>48</v>
      </c>
      <c r="C35" s="96" t="s">
        <v>24</v>
      </c>
      <c r="D35" s="51">
        <v>2</v>
      </c>
      <c r="E35" s="51">
        <v>0</v>
      </c>
      <c r="F35" s="51">
        <v>0</v>
      </c>
      <c r="G35" s="51">
        <v>0</v>
      </c>
      <c r="H35" s="51">
        <v>2</v>
      </c>
      <c r="I35" s="56">
        <v>2</v>
      </c>
      <c r="J35" s="53">
        <v>2</v>
      </c>
      <c r="K35" s="13">
        <f t="shared" si="0"/>
        <v>1</v>
      </c>
    </row>
    <row r="36" spans="1:11" ht="156" customHeight="1" x14ac:dyDescent="0.3">
      <c r="A36" s="20" t="s">
        <v>51</v>
      </c>
      <c r="B36" s="36" t="str">
        <f>PROPER(tbl_res2024[[#This Row],[UFA]])</f>
        <v>Lycée Professionnel Pasteur (30)</v>
      </c>
      <c r="C36" s="70" t="s">
        <v>19</v>
      </c>
      <c r="D36" s="37">
        <v>8</v>
      </c>
      <c r="E36" s="37">
        <v>0</v>
      </c>
      <c r="F36" s="37">
        <v>0</v>
      </c>
      <c r="G36" s="37">
        <v>0</v>
      </c>
      <c r="H36" s="37">
        <v>8</v>
      </c>
      <c r="I36" s="38">
        <v>8</v>
      </c>
      <c r="J36" s="39">
        <v>6</v>
      </c>
      <c r="K36" s="25">
        <f t="shared" si="0"/>
        <v>0.75</v>
      </c>
    </row>
    <row r="37" spans="1:11" ht="156" customHeight="1" x14ac:dyDescent="0.3">
      <c r="A37" s="65" t="s">
        <v>51</v>
      </c>
      <c r="B37" s="66" t="str">
        <f>PROPER(tbl_res2024[[#This Row],[UFA]])</f>
        <v>Lycée Professionnel Pasteur (30)</v>
      </c>
      <c r="C37" s="70" t="s">
        <v>52</v>
      </c>
      <c r="D37" s="71">
        <v>3</v>
      </c>
      <c r="E37" s="71">
        <v>0</v>
      </c>
      <c r="F37" s="71">
        <v>0</v>
      </c>
      <c r="G37" s="71">
        <v>0</v>
      </c>
      <c r="H37" s="71">
        <v>3</v>
      </c>
      <c r="I37" s="72">
        <v>3</v>
      </c>
      <c r="J37" s="61">
        <v>3</v>
      </c>
      <c r="K37" s="46">
        <f t="shared" si="0"/>
        <v>1</v>
      </c>
    </row>
    <row r="38" spans="1:11" ht="156" customHeight="1" x14ac:dyDescent="0.3">
      <c r="A38" s="65" t="s">
        <v>51</v>
      </c>
      <c r="B38" s="66" t="str">
        <f>PROPER(tbl_res2024[[#This Row],[UFA]])</f>
        <v>Lycée Professionnel Pasteur (30)</v>
      </c>
      <c r="C38" s="140" t="s">
        <v>53</v>
      </c>
      <c r="D38" s="71">
        <v>8</v>
      </c>
      <c r="E38" s="71">
        <v>0</v>
      </c>
      <c r="F38" s="71">
        <v>1</v>
      </c>
      <c r="G38" s="71">
        <v>0</v>
      </c>
      <c r="H38" s="71">
        <v>8</v>
      </c>
      <c r="I38" s="72">
        <v>8</v>
      </c>
      <c r="J38" s="61">
        <v>6</v>
      </c>
      <c r="K38" s="62">
        <f t="shared" si="0"/>
        <v>0.75</v>
      </c>
    </row>
    <row r="39" spans="1:11" ht="156" customHeight="1" thickBot="1" x14ac:dyDescent="0.35">
      <c r="A39" s="65" t="s">
        <v>51</v>
      </c>
      <c r="B39" s="66" t="str">
        <f>PROPER(tbl_res2024[[#This Row],[UFA]])</f>
        <v>Lycée Professionnel Pasteur (30)</v>
      </c>
      <c r="C39" s="67" t="s">
        <v>54</v>
      </c>
      <c r="D39" s="43">
        <v>1</v>
      </c>
      <c r="E39" s="43">
        <v>0</v>
      </c>
      <c r="F39" s="43">
        <v>0</v>
      </c>
      <c r="G39" s="43">
        <v>0</v>
      </c>
      <c r="H39" s="43">
        <v>1</v>
      </c>
      <c r="I39" s="44">
        <v>1</v>
      </c>
      <c r="J39" s="45">
        <v>1</v>
      </c>
      <c r="K39" s="46">
        <f t="shared" si="0"/>
        <v>1</v>
      </c>
    </row>
    <row r="40" spans="1:11" ht="156" customHeight="1" x14ac:dyDescent="0.3">
      <c r="A40" s="63" t="s">
        <v>55</v>
      </c>
      <c r="B40" s="47" t="str">
        <f>PROPER(tbl_res2024[[#This Row],[UFA]])</f>
        <v>Lycée Professionnel Sainte-Marie De Nevers (31)</v>
      </c>
      <c r="C40" s="96" t="s">
        <v>18</v>
      </c>
      <c r="D40" s="28">
        <v>1</v>
      </c>
      <c r="E40" s="28">
        <v>0</v>
      </c>
      <c r="F40" s="28">
        <v>0</v>
      </c>
      <c r="G40" s="28">
        <v>1</v>
      </c>
      <c r="H40" s="28">
        <v>1</v>
      </c>
      <c r="I40" s="29">
        <v>1</v>
      </c>
      <c r="J40" s="30">
        <v>0</v>
      </c>
      <c r="K40" s="31">
        <f t="shared" si="0"/>
        <v>0</v>
      </c>
    </row>
    <row r="41" spans="1:11" ht="156" customHeight="1" x14ac:dyDescent="0.3">
      <c r="A41" s="65" t="s">
        <v>56</v>
      </c>
      <c r="B41" s="66" t="str">
        <f>PROPER(tbl_res2024[[#This Row],[UFA]])</f>
        <v>Lycée Professionnel Sainte-Marie De Saint-Sernin (31)</v>
      </c>
      <c r="C41" s="137" t="s">
        <v>57</v>
      </c>
      <c r="D41" s="71">
        <v>2</v>
      </c>
      <c r="E41" s="71">
        <v>0</v>
      </c>
      <c r="F41" s="71">
        <v>0</v>
      </c>
      <c r="G41" s="71">
        <v>0</v>
      </c>
      <c r="H41" s="71">
        <v>2</v>
      </c>
      <c r="I41" s="72">
        <v>1</v>
      </c>
      <c r="J41" s="61">
        <v>1</v>
      </c>
      <c r="K41" s="62">
        <f t="shared" si="0"/>
        <v>1</v>
      </c>
    </row>
    <row r="42" spans="1:11" ht="156" customHeight="1" x14ac:dyDescent="0.3">
      <c r="A42" s="65" t="s">
        <v>56</v>
      </c>
      <c r="B42" s="66" t="str">
        <f>PROPER(tbl_res2024[[#This Row],[UFA]])</f>
        <v>Lycée Professionnel Sainte-Marie De Saint-Sernin (31)</v>
      </c>
      <c r="C42" s="137" t="s">
        <v>58</v>
      </c>
      <c r="D42" s="71">
        <v>1</v>
      </c>
      <c r="E42" s="71">
        <v>0</v>
      </c>
      <c r="F42" s="71">
        <v>0</v>
      </c>
      <c r="G42" s="71">
        <v>0</v>
      </c>
      <c r="H42" s="71">
        <v>1</v>
      </c>
      <c r="I42" s="72">
        <v>1</v>
      </c>
      <c r="J42" s="61">
        <v>1</v>
      </c>
      <c r="K42" s="62">
        <f t="shared" si="0"/>
        <v>1</v>
      </c>
    </row>
    <row r="43" spans="1:11" ht="156" customHeight="1" thickBot="1" x14ac:dyDescent="0.35">
      <c r="A43" s="69" t="s">
        <v>56</v>
      </c>
      <c r="B43" s="66" t="str">
        <f>PROPER(tbl_res2024[[#This Row],[UFA]])</f>
        <v>Lycée Professionnel Sainte-Marie De Saint-Sernin (31)</v>
      </c>
      <c r="C43" s="67" t="s">
        <v>46</v>
      </c>
      <c r="D43" s="43">
        <v>2</v>
      </c>
      <c r="E43" s="43">
        <v>0</v>
      </c>
      <c r="F43" s="43">
        <v>0</v>
      </c>
      <c r="G43" s="43">
        <v>0</v>
      </c>
      <c r="H43" s="43">
        <v>2</v>
      </c>
      <c r="I43" s="44">
        <v>2</v>
      </c>
      <c r="J43" s="45">
        <v>1</v>
      </c>
      <c r="K43" s="46">
        <f t="shared" si="0"/>
        <v>0.5</v>
      </c>
    </row>
    <row r="44" spans="1:11" ht="156" customHeight="1" thickBot="1" x14ac:dyDescent="0.35">
      <c r="A44" s="63" t="s">
        <v>59</v>
      </c>
      <c r="B44" s="47" t="str">
        <f>PROPER(tbl_res2024[[#This Row],[UFA]])</f>
        <v>Lycée Professionnel La Salle (81)</v>
      </c>
      <c r="C44" s="96" t="s">
        <v>60</v>
      </c>
      <c r="D44" s="28">
        <v>8</v>
      </c>
      <c r="E44" s="28">
        <v>0</v>
      </c>
      <c r="F44" s="28">
        <v>0</v>
      </c>
      <c r="G44" s="28">
        <v>2</v>
      </c>
      <c r="H44" s="28">
        <v>8</v>
      </c>
      <c r="I44" s="29">
        <v>8</v>
      </c>
      <c r="J44" s="30">
        <v>6</v>
      </c>
      <c r="K44" s="31">
        <f t="shared" si="0"/>
        <v>0.75</v>
      </c>
    </row>
    <row r="45" spans="1:11" ht="156" customHeight="1" thickBot="1" x14ac:dyDescent="0.35">
      <c r="A45" s="63" t="s">
        <v>59</v>
      </c>
      <c r="B45" s="50" t="str">
        <f>PROPER(tbl_res2024[[#This Row],[UFA]])</f>
        <v>Lycée Professionnel La Salle (81)</v>
      </c>
      <c r="C45" s="138" t="s">
        <v>61</v>
      </c>
      <c r="D45" s="74">
        <v>14</v>
      </c>
      <c r="E45" s="74">
        <v>1</v>
      </c>
      <c r="F45" s="74">
        <v>1</v>
      </c>
      <c r="G45" s="74">
        <v>1</v>
      </c>
      <c r="H45" s="74">
        <v>12</v>
      </c>
      <c r="I45" s="75">
        <v>12</v>
      </c>
      <c r="J45" s="76">
        <v>12</v>
      </c>
      <c r="K45" s="77">
        <f t="shared" si="0"/>
        <v>1</v>
      </c>
    </row>
    <row r="46" spans="1:11" ht="156" customHeight="1" thickBot="1" x14ac:dyDescent="0.35">
      <c r="A46" s="63" t="s">
        <v>59</v>
      </c>
      <c r="B46" s="50" t="str">
        <f>PROPER(tbl_res2024[[#This Row],[UFA]])</f>
        <v>Lycée Professionnel La Salle (81)</v>
      </c>
      <c r="C46" s="138" t="s">
        <v>62</v>
      </c>
      <c r="D46" s="74">
        <v>2</v>
      </c>
      <c r="E46" s="74">
        <v>0</v>
      </c>
      <c r="F46" s="74">
        <v>0</v>
      </c>
      <c r="G46" s="74">
        <v>0</v>
      </c>
      <c r="H46" s="74">
        <v>2</v>
      </c>
      <c r="I46" s="75">
        <v>2</v>
      </c>
      <c r="J46" s="76">
        <v>2</v>
      </c>
      <c r="K46" s="77">
        <f t="shared" si="0"/>
        <v>1</v>
      </c>
    </row>
    <row r="47" spans="1:11" ht="156" customHeight="1" x14ac:dyDescent="0.3">
      <c r="A47" s="63" t="s">
        <v>59</v>
      </c>
      <c r="B47" s="50" t="str">
        <f>PROPER(tbl_res2024[[#This Row],[UFA]])</f>
        <v>Lycée Professionnel La Salle (81)</v>
      </c>
      <c r="C47" s="138" t="s">
        <v>63</v>
      </c>
      <c r="D47" s="74">
        <v>5</v>
      </c>
      <c r="E47" s="74">
        <v>2</v>
      </c>
      <c r="F47" s="74">
        <v>0</v>
      </c>
      <c r="G47" s="74">
        <v>0</v>
      </c>
      <c r="H47" s="74">
        <v>3</v>
      </c>
      <c r="I47" s="75">
        <v>3</v>
      </c>
      <c r="J47" s="76">
        <v>3</v>
      </c>
      <c r="K47" s="77">
        <f t="shared" si="0"/>
        <v>1</v>
      </c>
    </row>
    <row r="48" spans="1:11" ht="156" customHeight="1" thickBot="1" x14ac:dyDescent="0.35">
      <c r="A48" s="50" t="str">
        <f ca="1">PROPER(tbl_res2024[[#This Row],[UFA]])</f>
        <v>Lycée Professionnel La Salle (81)</v>
      </c>
      <c r="B48" s="50" t="str">
        <f ca="1">PROPER(tbl_res2024[[#This Row],[UFA]])</f>
        <v>Lycée Professionnel La Salle (81)</v>
      </c>
      <c r="C48" s="138" t="s">
        <v>64</v>
      </c>
      <c r="D48" s="74">
        <v>1</v>
      </c>
      <c r="E48" s="74">
        <v>0</v>
      </c>
      <c r="F48" s="74">
        <v>0</v>
      </c>
      <c r="G48" s="74">
        <v>0</v>
      </c>
      <c r="H48" s="74">
        <v>1</v>
      </c>
      <c r="I48" s="75">
        <v>1</v>
      </c>
      <c r="J48" s="76">
        <v>1</v>
      </c>
      <c r="K48" s="77">
        <f t="shared" si="0"/>
        <v>1</v>
      </c>
    </row>
    <row r="49" spans="1:11" ht="156" customHeight="1" thickBot="1" x14ac:dyDescent="0.35">
      <c r="A49" s="63" t="s">
        <v>59</v>
      </c>
      <c r="B49" s="73" t="str">
        <f>PROPER(tbl_res2024[[#This Row],[UFA]])</f>
        <v>Lycée Professionnel La Salle (81)</v>
      </c>
      <c r="C49" s="138" t="s">
        <v>65</v>
      </c>
      <c r="D49" s="74">
        <v>2</v>
      </c>
      <c r="E49" s="74">
        <v>0</v>
      </c>
      <c r="F49" s="74">
        <v>0</v>
      </c>
      <c r="G49" s="74">
        <v>0</v>
      </c>
      <c r="H49" s="74">
        <v>2</v>
      </c>
      <c r="I49" s="75">
        <v>2</v>
      </c>
      <c r="J49" s="76">
        <v>2</v>
      </c>
      <c r="K49" s="77">
        <f t="shared" si="0"/>
        <v>1</v>
      </c>
    </row>
    <row r="50" spans="1:11" ht="156" customHeight="1" x14ac:dyDescent="0.3">
      <c r="A50" s="41" t="s">
        <v>66</v>
      </c>
      <c r="B50" s="78" t="str">
        <f>PROPER(tbl_res2024[[#This Row],[UFA]])</f>
        <v>Groupe Notre- Dame De Castres (81)</v>
      </c>
      <c r="C50" s="131" t="s">
        <v>67</v>
      </c>
      <c r="D50" s="37">
        <v>2</v>
      </c>
      <c r="E50" s="37">
        <v>0</v>
      </c>
      <c r="F50" s="37">
        <v>1</v>
      </c>
      <c r="G50" s="37">
        <v>0</v>
      </c>
      <c r="H50" s="37">
        <v>2</v>
      </c>
      <c r="I50" s="38">
        <v>2</v>
      </c>
      <c r="J50" s="39">
        <v>2</v>
      </c>
      <c r="K50" s="40">
        <f t="shared" si="0"/>
        <v>1</v>
      </c>
    </row>
    <row r="51" spans="1:11" ht="156" customHeight="1" x14ac:dyDescent="0.3">
      <c r="A51" s="41" t="s">
        <v>66</v>
      </c>
      <c r="B51" s="42" t="str">
        <f>PROPER(tbl_res2024[[#This Row],[UFA]])</f>
        <v>Groupe Notre- Dame De Castres (81)</v>
      </c>
      <c r="C51" s="135" t="s">
        <v>68</v>
      </c>
      <c r="D51" s="79">
        <v>1</v>
      </c>
      <c r="E51" s="79">
        <v>0</v>
      </c>
      <c r="F51" s="79">
        <v>0</v>
      </c>
      <c r="G51" s="79">
        <v>0</v>
      </c>
      <c r="H51" s="79">
        <v>1</v>
      </c>
      <c r="I51" s="80">
        <v>1</v>
      </c>
      <c r="J51" s="81">
        <v>1</v>
      </c>
      <c r="K51" s="62">
        <f t="shared" si="0"/>
        <v>1</v>
      </c>
    </row>
    <row r="52" spans="1:11" ht="156" customHeight="1" x14ac:dyDescent="0.3">
      <c r="A52" s="41" t="s">
        <v>66</v>
      </c>
      <c r="B52" s="42" t="str">
        <f>PROPER(tbl_res2024[[#This Row],[UFA]])</f>
        <v>Groupe Notre- Dame De Castres (81)</v>
      </c>
      <c r="C52" s="67" t="s">
        <v>46</v>
      </c>
      <c r="D52" s="79">
        <v>1</v>
      </c>
      <c r="E52" s="79">
        <v>0</v>
      </c>
      <c r="F52" s="79">
        <v>0</v>
      </c>
      <c r="G52" s="79">
        <v>0</v>
      </c>
      <c r="H52" s="79">
        <v>1</v>
      </c>
      <c r="I52" s="80">
        <v>1</v>
      </c>
      <c r="J52" s="81">
        <v>1</v>
      </c>
      <c r="K52" s="82">
        <f t="shared" si="0"/>
        <v>1</v>
      </c>
    </row>
    <row r="53" spans="1:11" ht="156" customHeight="1" x14ac:dyDescent="0.3">
      <c r="A53" s="41" t="s">
        <v>66</v>
      </c>
      <c r="B53" s="42" t="str">
        <f>PROPER(tbl_res2024[[#This Row],[UFA]])</f>
        <v>Groupe Notre- Dame De Castres (81)</v>
      </c>
      <c r="C53" s="137" t="s">
        <v>57</v>
      </c>
      <c r="D53" s="79">
        <v>1</v>
      </c>
      <c r="E53" s="79">
        <v>0</v>
      </c>
      <c r="F53" s="79">
        <v>0</v>
      </c>
      <c r="G53" s="79">
        <v>0</v>
      </c>
      <c r="H53" s="79">
        <v>1</v>
      </c>
      <c r="I53" s="80">
        <v>1</v>
      </c>
      <c r="J53" s="81">
        <v>0</v>
      </c>
      <c r="K53" s="82">
        <f t="shared" si="0"/>
        <v>0</v>
      </c>
    </row>
    <row r="54" spans="1:11" ht="156" customHeight="1" x14ac:dyDescent="0.3">
      <c r="A54" s="41" t="s">
        <v>66</v>
      </c>
      <c r="B54" s="42" t="str">
        <f>PROPER(tbl_res2024[[#This Row],[UFA]])</f>
        <v>Groupe Notre- Dame De Castres (81)</v>
      </c>
      <c r="C54" s="137" t="s">
        <v>69</v>
      </c>
      <c r="D54" s="79">
        <v>2</v>
      </c>
      <c r="E54" s="79">
        <v>0</v>
      </c>
      <c r="F54" s="79">
        <v>0</v>
      </c>
      <c r="G54" s="79">
        <v>1</v>
      </c>
      <c r="H54" s="79">
        <v>2</v>
      </c>
      <c r="I54" s="80">
        <v>2</v>
      </c>
      <c r="J54" s="81">
        <v>2</v>
      </c>
      <c r="K54" s="82">
        <f t="shared" si="0"/>
        <v>1</v>
      </c>
    </row>
    <row r="55" spans="1:11" ht="156" customHeight="1" x14ac:dyDescent="0.3">
      <c r="A55" s="41" t="s">
        <v>66</v>
      </c>
      <c r="B55" s="42" t="str">
        <f>PROPER(tbl_res2024[[#This Row],[UFA]])</f>
        <v>Groupe Notre- Dame De Castres (81)</v>
      </c>
      <c r="C55" s="137" t="s">
        <v>70</v>
      </c>
      <c r="D55" s="79">
        <v>1</v>
      </c>
      <c r="E55" s="79">
        <v>0</v>
      </c>
      <c r="F55" s="79">
        <v>0</v>
      </c>
      <c r="G55" s="79">
        <v>0</v>
      </c>
      <c r="H55" s="79">
        <v>1</v>
      </c>
      <c r="I55" s="80">
        <v>1</v>
      </c>
      <c r="J55" s="81">
        <v>1</v>
      </c>
      <c r="K55" s="82">
        <f t="shared" si="0"/>
        <v>1</v>
      </c>
    </row>
    <row r="56" spans="1:11" ht="156" customHeight="1" x14ac:dyDescent="0.3">
      <c r="A56" s="41" t="s">
        <v>66</v>
      </c>
      <c r="B56" s="42" t="str">
        <f>PROPER(tbl_res2024[[#This Row],[UFA]])</f>
        <v>Groupe Notre- Dame De Castres (81)</v>
      </c>
      <c r="C56" s="135" t="s">
        <v>71</v>
      </c>
      <c r="D56" s="79">
        <v>15</v>
      </c>
      <c r="E56" s="79">
        <v>0</v>
      </c>
      <c r="F56" s="79">
        <v>3</v>
      </c>
      <c r="G56" s="79">
        <v>0</v>
      </c>
      <c r="H56" s="79">
        <v>14</v>
      </c>
      <c r="I56" s="80">
        <v>14</v>
      </c>
      <c r="J56" s="81">
        <v>11</v>
      </c>
      <c r="K56" s="82">
        <f t="shared" si="0"/>
        <v>0.7857142857142857</v>
      </c>
    </row>
    <row r="57" spans="1:11" ht="156" customHeight="1" x14ac:dyDescent="0.3">
      <c r="A57" s="41" t="s">
        <v>66</v>
      </c>
      <c r="B57" s="42" t="str">
        <f>PROPER(tbl_res2024[[#This Row],[UFA]])</f>
        <v>Groupe Notre- Dame De Castres (81)</v>
      </c>
      <c r="C57" s="135" t="s">
        <v>72</v>
      </c>
      <c r="D57" s="79">
        <v>19</v>
      </c>
      <c r="E57" s="79">
        <v>1</v>
      </c>
      <c r="F57" s="79">
        <v>4</v>
      </c>
      <c r="G57" s="79">
        <v>0</v>
      </c>
      <c r="H57" s="79">
        <v>17</v>
      </c>
      <c r="I57" s="80">
        <v>16</v>
      </c>
      <c r="J57" s="81">
        <v>6</v>
      </c>
      <c r="K57" s="82">
        <f t="shared" si="0"/>
        <v>0.375</v>
      </c>
    </row>
    <row r="58" spans="1:11" ht="156" customHeight="1" x14ac:dyDescent="0.3">
      <c r="A58" s="41" t="s">
        <v>66</v>
      </c>
      <c r="B58" s="42" t="str">
        <f>PROPER(tbl_res2024[[#This Row],[UFA]])</f>
        <v>Groupe Notre- Dame De Castres (81)</v>
      </c>
      <c r="C58" s="135" t="s">
        <v>47</v>
      </c>
      <c r="D58" s="79">
        <v>20</v>
      </c>
      <c r="E58" s="79">
        <v>2</v>
      </c>
      <c r="F58" s="79">
        <v>1</v>
      </c>
      <c r="G58" s="79">
        <v>2</v>
      </c>
      <c r="H58" s="79">
        <v>17</v>
      </c>
      <c r="I58" s="80">
        <v>17</v>
      </c>
      <c r="J58" s="81">
        <v>13</v>
      </c>
      <c r="K58" s="82">
        <f t="shared" si="0"/>
        <v>0.76470588235294112</v>
      </c>
    </row>
    <row r="59" spans="1:11" ht="156" customHeight="1" x14ac:dyDescent="0.3">
      <c r="A59" s="41" t="s">
        <v>66</v>
      </c>
      <c r="B59" s="42" t="str">
        <f>PROPER(tbl_res2024[[#This Row],[UFA]])</f>
        <v>Groupe Notre- Dame De Castres (81)</v>
      </c>
      <c r="C59" s="148" t="s">
        <v>73</v>
      </c>
      <c r="D59" s="79">
        <v>8</v>
      </c>
      <c r="E59" s="79">
        <v>0</v>
      </c>
      <c r="F59" s="79">
        <v>0</v>
      </c>
      <c r="G59" s="79">
        <v>0</v>
      </c>
      <c r="H59" s="79">
        <v>8</v>
      </c>
      <c r="I59" s="80">
        <v>8</v>
      </c>
      <c r="J59" s="81">
        <v>6</v>
      </c>
      <c r="K59" s="82">
        <f t="shared" si="0"/>
        <v>0.75</v>
      </c>
    </row>
    <row r="60" spans="1:11" ht="156" customHeight="1" thickBot="1" x14ac:dyDescent="0.35">
      <c r="A60" s="41" t="s">
        <v>66</v>
      </c>
      <c r="B60" s="66" t="str">
        <f>PROPER(tbl_res2024[[#This Row],[UFA]])</f>
        <v>Groupe Notre- Dame De Castres (81)</v>
      </c>
      <c r="C60" s="204" t="s">
        <v>14</v>
      </c>
      <c r="D60" s="147">
        <v>1</v>
      </c>
      <c r="E60" s="147">
        <v>0</v>
      </c>
      <c r="F60" s="147">
        <v>1</v>
      </c>
      <c r="G60" s="147">
        <v>0</v>
      </c>
      <c r="H60" s="147">
        <v>1</v>
      </c>
      <c r="I60" s="205">
        <v>1</v>
      </c>
      <c r="J60" s="206">
        <v>1</v>
      </c>
      <c r="K60" s="207">
        <f t="shared" si="0"/>
        <v>1</v>
      </c>
    </row>
    <row r="61" spans="1:11" ht="156" customHeight="1" x14ac:dyDescent="0.3">
      <c r="A61" s="26" t="s">
        <v>74</v>
      </c>
      <c r="B61" s="47" t="str">
        <f>PROPER(tbl_res2024[[#This Row],[UFA]])</f>
        <v>Lycée Professionnel Querbes Carnus (12)</v>
      </c>
      <c r="C61" s="96" t="s">
        <v>52</v>
      </c>
      <c r="D61" s="28">
        <v>3</v>
      </c>
      <c r="E61" s="28">
        <v>0</v>
      </c>
      <c r="F61" s="28">
        <v>0</v>
      </c>
      <c r="G61" s="28">
        <v>1</v>
      </c>
      <c r="H61" s="28">
        <v>3</v>
      </c>
      <c r="I61" s="29">
        <v>3</v>
      </c>
      <c r="J61" s="30">
        <v>3</v>
      </c>
      <c r="K61" s="149">
        <f t="shared" si="0"/>
        <v>1</v>
      </c>
    </row>
    <row r="62" spans="1:11" ht="156" customHeight="1" x14ac:dyDescent="0.3">
      <c r="A62" s="49" t="s">
        <v>74</v>
      </c>
      <c r="B62" s="50" t="str">
        <f>PROPER(tbl_res2024[[#This Row],[UFA]])</f>
        <v>Lycée Professionnel Querbes Carnus (12)</v>
      </c>
      <c r="C62" s="34" t="s">
        <v>26</v>
      </c>
      <c r="D62" s="74">
        <v>4</v>
      </c>
      <c r="E62" s="74">
        <v>0</v>
      </c>
      <c r="F62" s="74">
        <v>0</v>
      </c>
      <c r="G62" s="74">
        <v>0</v>
      </c>
      <c r="H62" s="74">
        <v>4</v>
      </c>
      <c r="I62" s="75">
        <v>4</v>
      </c>
      <c r="J62" s="76">
        <v>2</v>
      </c>
      <c r="K62" s="77">
        <f t="shared" si="0"/>
        <v>0.5</v>
      </c>
    </row>
    <row r="63" spans="1:11" ht="156" customHeight="1" x14ac:dyDescent="0.3">
      <c r="A63" s="83" t="s">
        <v>74</v>
      </c>
      <c r="B63" s="50" t="str">
        <f>PROPER(tbl_res2024[[#This Row],[UFA]])</f>
        <v>Lycée Professionnel Querbes Carnus (12)</v>
      </c>
      <c r="C63" s="141" t="s">
        <v>61</v>
      </c>
      <c r="D63" s="74">
        <v>1</v>
      </c>
      <c r="E63" s="74">
        <v>0</v>
      </c>
      <c r="F63" s="74">
        <v>0</v>
      </c>
      <c r="G63" s="74">
        <v>0</v>
      </c>
      <c r="H63" s="74">
        <v>1</v>
      </c>
      <c r="I63" s="75">
        <v>1</v>
      </c>
      <c r="J63" s="76">
        <v>1</v>
      </c>
      <c r="K63" s="77">
        <f t="shared" si="0"/>
        <v>1</v>
      </c>
    </row>
    <row r="64" spans="1:11" ht="156" customHeight="1" x14ac:dyDescent="0.3">
      <c r="A64" s="49" t="s">
        <v>74</v>
      </c>
      <c r="B64" s="50" t="str">
        <f>PROPER(tbl_res2024[[#This Row],[UFA]])</f>
        <v>Lycée Professionnel Querbes Carnus (12)</v>
      </c>
      <c r="C64" s="34" t="s">
        <v>19</v>
      </c>
      <c r="D64" s="74">
        <v>12</v>
      </c>
      <c r="E64" s="74">
        <v>0</v>
      </c>
      <c r="F64" s="74">
        <v>0</v>
      </c>
      <c r="G64" s="74">
        <v>1</v>
      </c>
      <c r="H64" s="74">
        <v>12</v>
      </c>
      <c r="I64" s="75">
        <v>12</v>
      </c>
      <c r="J64" s="76">
        <v>12</v>
      </c>
      <c r="K64" s="77">
        <f t="shared" si="0"/>
        <v>1</v>
      </c>
    </row>
    <row r="65" spans="1:11" ht="156" customHeight="1" x14ac:dyDescent="0.3">
      <c r="A65" s="151" t="s">
        <v>74</v>
      </c>
      <c r="B65" s="55" t="str">
        <f>PROPER(tbl_res2024[[#This Row],[UFA]])</f>
        <v>Lycée Professionnel Querbes Carnus (12)</v>
      </c>
      <c r="C65" s="187" t="s">
        <v>75</v>
      </c>
      <c r="D65" s="74">
        <v>4</v>
      </c>
      <c r="E65" s="74">
        <v>1</v>
      </c>
      <c r="F65" s="74">
        <v>0</v>
      </c>
      <c r="G65" s="74">
        <v>0</v>
      </c>
      <c r="H65" s="74">
        <v>3</v>
      </c>
      <c r="I65" s="75">
        <v>3</v>
      </c>
      <c r="J65" s="76">
        <v>3</v>
      </c>
      <c r="K65" s="77">
        <f t="shared" si="0"/>
        <v>1</v>
      </c>
    </row>
    <row r="66" spans="1:11" ht="156" customHeight="1" x14ac:dyDescent="0.3">
      <c r="A66" s="49" t="s">
        <v>74</v>
      </c>
      <c r="B66" s="153" t="str">
        <f>PROPER(tbl_res2024[[#This Row],[UFA]])</f>
        <v>Lycée Professionnel Querbes Carnus (12)</v>
      </c>
      <c r="C66" s="154" t="s">
        <v>72</v>
      </c>
      <c r="D66" s="74">
        <v>2</v>
      </c>
      <c r="E66" s="74">
        <v>0</v>
      </c>
      <c r="F66" s="74">
        <v>0</v>
      </c>
      <c r="G66" s="74">
        <v>0</v>
      </c>
      <c r="H66" s="74">
        <v>2</v>
      </c>
      <c r="I66" s="75">
        <v>2</v>
      </c>
      <c r="J66" s="76">
        <v>2</v>
      </c>
      <c r="K66" s="77">
        <f t="shared" si="0"/>
        <v>1</v>
      </c>
    </row>
    <row r="67" spans="1:11" ht="156" customHeight="1" x14ac:dyDescent="0.3">
      <c r="A67" s="152" t="s">
        <v>74</v>
      </c>
      <c r="B67" s="50" t="str">
        <f>PROPER(tbl_res2024[[#This Row],[UFA]])</f>
        <v>Lycée Professionnel Querbes Carnus (12)</v>
      </c>
      <c r="C67" s="141" t="s">
        <v>32</v>
      </c>
      <c r="D67" s="74">
        <v>3</v>
      </c>
      <c r="E67" s="74">
        <v>0</v>
      </c>
      <c r="F67" s="74">
        <v>0</v>
      </c>
      <c r="G67" s="74">
        <v>0</v>
      </c>
      <c r="H67" s="74">
        <v>3</v>
      </c>
      <c r="I67" s="75">
        <v>3</v>
      </c>
      <c r="J67" s="76">
        <v>2</v>
      </c>
      <c r="K67" s="77">
        <f t="shared" si="0"/>
        <v>0.66666666666666663</v>
      </c>
    </row>
    <row r="68" spans="1:11" ht="156" customHeight="1" thickBot="1" x14ac:dyDescent="0.35">
      <c r="A68" s="59" t="s">
        <v>74</v>
      </c>
      <c r="B68" s="73" t="str">
        <f>PROPER(tbl_res2024[[#This Row],[UFA]])</f>
        <v>Lycée Professionnel Querbes Carnus (12)</v>
      </c>
      <c r="C68" s="150" t="s">
        <v>31</v>
      </c>
      <c r="D68" s="84">
        <v>4</v>
      </c>
      <c r="E68" s="84">
        <v>0</v>
      </c>
      <c r="F68" s="84">
        <v>0</v>
      </c>
      <c r="G68" s="84">
        <v>0</v>
      </c>
      <c r="H68" s="84">
        <v>4</v>
      </c>
      <c r="I68" s="85">
        <v>4</v>
      </c>
      <c r="J68" s="86">
        <v>2</v>
      </c>
      <c r="K68" s="87">
        <f t="shared" si="0"/>
        <v>0.5</v>
      </c>
    </row>
    <row r="69" spans="1:11" ht="156" customHeight="1" x14ac:dyDescent="0.3">
      <c r="A69" s="41" t="s">
        <v>76</v>
      </c>
      <c r="B69" s="78" t="str">
        <f>PROPER(tbl_res2024[[#This Row],[UFA]])</f>
        <v>Institut Marie Sagnier (34)</v>
      </c>
      <c r="C69" s="139" t="s">
        <v>77</v>
      </c>
      <c r="D69" s="88">
        <v>6</v>
      </c>
      <c r="E69" s="88">
        <v>1</v>
      </c>
      <c r="F69" s="88">
        <v>1</v>
      </c>
      <c r="G69" s="88">
        <v>0</v>
      </c>
      <c r="H69" s="88">
        <v>5</v>
      </c>
      <c r="I69" s="89">
        <v>5</v>
      </c>
      <c r="J69" s="90">
        <v>3</v>
      </c>
      <c r="K69" s="91">
        <f t="shared" si="0"/>
        <v>0.6</v>
      </c>
    </row>
    <row r="70" spans="1:11" ht="156" customHeight="1" x14ac:dyDescent="0.3">
      <c r="A70" s="41" t="s">
        <v>76</v>
      </c>
      <c r="B70" s="42" t="str">
        <f>PROPER(tbl_res2024[[#This Row],[UFA]])</f>
        <v>Institut Marie Sagnier (34)</v>
      </c>
      <c r="C70" s="137" t="s">
        <v>78</v>
      </c>
      <c r="D70" s="79">
        <v>6</v>
      </c>
      <c r="E70" s="79">
        <v>1</v>
      </c>
      <c r="F70" s="79">
        <v>2</v>
      </c>
      <c r="G70" s="79">
        <v>0</v>
      </c>
      <c r="H70" s="79">
        <v>4</v>
      </c>
      <c r="I70" s="80">
        <v>4</v>
      </c>
      <c r="J70" s="81">
        <v>0</v>
      </c>
      <c r="K70" s="82">
        <f t="shared" si="0"/>
        <v>0</v>
      </c>
    </row>
    <row r="71" spans="1:11" ht="156" customHeight="1" thickBot="1" x14ac:dyDescent="0.35">
      <c r="A71" s="41" t="s">
        <v>76</v>
      </c>
      <c r="B71" s="66" t="str">
        <f>PROPER(tbl_res2024[[#This Row],[UFA]])</f>
        <v>Institut Marie Sagnier (34)</v>
      </c>
      <c r="C71" s="208" t="s">
        <v>79</v>
      </c>
      <c r="D71" s="186">
        <v>2</v>
      </c>
      <c r="E71" s="186">
        <v>1</v>
      </c>
      <c r="F71" s="186">
        <v>0</v>
      </c>
      <c r="G71" s="186">
        <v>0</v>
      </c>
      <c r="H71" s="186">
        <v>1</v>
      </c>
      <c r="I71" s="209">
        <v>1</v>
      </c>
      <c r="J71" s="210">
        <v>1</v>
      </c>
      <c r="K71" s="82">
        <f t="shared" si="0"/>
        <v>1</v>
      </c>
    </row>
    <row r="72" spans="1:11" ht="156" customHeight="1" x14ac:dyDescent="0.3">
      <c r="A72" s="26" t="s">
        <v>80</v>
      </c>
      <c r="B72" s="47" t="str">
        <f>PROPER(tbl_res2024[[#This Row],[UFA]])</f>
        <v>Campus Lassale St Christophe (32)</v>
      </c>
      <c r="C72" s="96" t="s">
        <v>81</v>
      </c>
      <c r="D72" s="28">
        <v>6</v>
      </c>
      <c r="E72" s="28">
        <v>1</v>
      </c>
      <c r="F72" s="28">
        <v>0</v>
      </c>
      <c r="G72" s="28">
        <v>2</v>
      </c>
      <c r="H72" s="28">
        <v>5</v>
      </c>
      <c r="I72" s="29">
        <v>5</v>
      </c>
      <c r="J72" s="30">
        <v>5</v>
      </c>
      <c r="K72" s="31">
        <f t="shared" si="0"/>
        <v>1</v>
      </c>
    </row>
    <row r="73" spans="1:11" ht="156" customHeight="1" thickBot="1" x14ac:dyDescent="0.35">
      <c r="A73" s="32" t="s">
        <v>80</v>
      </c>
      <c r="B73" s="50" t="str">
        <f>PROPER(tbl_res2024[[#This Row],[UFA]])</f>
        <v>Campus Lassale St Christophe (32)</v>
      </c>
      <c r="C73" s="138" t="s">
        <v>82</v>
      </c>
      <c r="D73" s="74">
        <v>1</v>
      </c>
      <c r="E73" s="74">
        <v>0</v>
      </c>
      <c r="F73" s="74">
        <v>0</v>
      </c>
      <c r="G73" s="74">
        <v>0</v>
      </c>
      <c r="H73" s="74">
        <v>1</v>
      </c>
      <c r="I73" s="75">
        <v>1</v>
      </c>
      <c r="J73" s="76">
        <v>1</v>
      </c>
      <c r="K73" s="77">
        <f t="shared" ref="K73:K106" si="1">J73/I73</f>
        <v>1</v>
      </c>
    </row>
    <row r="74" spans="1:11" ht="156" customHeight="1" thickBot="1" x14ac:dyDescent="0.35">
      <c r="A74" s="20" t="s">
        <v>83</v>
      </c>
      <c r="B74" s="36" t="str">
        <f>PROPER(tbl_res2024[[#This Row],[UFA]])</f>
        <v>Lycée Pradeau La Sède (65)</v>
      </c>
      <c r="C74" s="131" t="s">
        <v>84</v>
      </c>
      <c r="D74" s="37">
        <v>1</v>
      </c>
      <c r="E74" s="37">
        <v>0</v>
      </c>
      <c r="F74" s="37">
        <v>0</v>
      </c>
      <c r="G74" s="37">
        <v>0</v>
      </c>
      <c r="H74" s="37">
        <v>1</v>
      </c>
      <c r="I74" s="38">
        <v>1</v>
      </c>
      <c r="J74" s="39">
        <v>1</v>
      </c>
      <c r="K74" s="40">
        <f t="shared" si="1"/>
        <v>1</v>
      </c>
    </row>
    <row r="75" spans="1:11" ht="156" customHeight="1" thickBot="1" x14ac:dyDescent="0.35">
      <c r="A75" s="20" t="s">
        <v>83</v>
      </c>
      <c r="B75" s="66" t="str">
        <f>PROPER(tbl_res2024[[#This Row],[UFA]])</f>
        <v>Lycée Pradeau La Sède (65)</v>
      </c>
      <c r="C75" s="70" t="s">
        <v>85</v>
      </c>
      <c r="D75" s="71">
        <v>10</v>
      </c>
      <c r="E75" s="71">
        <v>0</v>
      </c>
      <c r="F75" s="71">
        <v>0</v>
      </c>
      <c r="G75" s="71">
        <v>0</v>
      </c>
      <c r="H75" s="71">
        <v>10</v>
      </c>
      <c r="I75" s="72">
        <v>10</v>
      </c>
      <c r="J75" s="61">
        <v>10</v>
      </c>
      <c r="K75" s="62">
        <f t="shared" si="1"/>
        <v>1</v>
      </c>
    </row>
    <row r="76" spans="1:11" ht="156" customHeight="1" x14ac:dyDescent="0.3">
      <c r="A76" s="20" t="s">
        <v>83</v>
      </c>
      <c r="B76" s="20" t="s">
        <v>83</v>
      </c>
      <c r="C76" s="70" t="s">
        <v>86</v>
      </c>
      <c r="D76" s="71">
        <v>1</v>
      </c>
      <c r="E76" s="71">
        <v>0</v>
      </c>
      <c r="F76" s="71">
        <v>0</v>
      </c>
      <c r="G76" s="71">
        <v>0</v>
      </c>
      <c r="H76" s="71">
        <v>1</v>
      </c>
      <c r="I76" s="72">
        <v>1</v>
      </c>
      <c r="J76" s="61">
        <v>1</v>
      </c>
      <c r="K76" s="62">
        <f t="shared" si="1"/>
        <v>1</v>
      </c>
    </row>
    <row r="77" spans="1:11" ht="156" customHeight="1" x14ac:dyDescent="0.3">
      <c r="A77" s="65" t="s">
        <v>83</v>
      </c>
      <c r="B77" s="66" t="str">
        <f>PROPER(tbl_res2024[[#This Row],[UFA]])</f>
        <v>Lycée Pradeau La Sède (65)</v>
      </c>
      <c r="C77" s="140" t="s">
        <v>87</v>
      </c>
      <c r="D77" s="92">
        <v>22</v>
      </c>
      <c r="E77" s="92">
        <v>1</v>
      </c>
      <c r="F77" s="92">
        <v>3</v>
      </c>
      <c r="G77" s="92">
        <v>1</v>
      </c>
      <c r="H77" s="92">
        <v>22</v>
      </c>
      <c r="I77" s="93">
        <v>20</v>
      </c>
      <c r="J77" s="94">
        <v>18</v>
      </c>
      <c r="K77" s="62">
        <f t="shared" si="1"/>
        <v>0.9</v>
      </c>
    </row>
    <row r="78" spans="1:11" ht="156" customHeight="1" x14ac:dyDescent="0.3">
      <c r="A78" s="65" t="s">
        <v>83</v>
      </c>
      <c r="B78" s="66" t="str">
        <f>PROPER(tbl_res2024[[#This Row],[UFA]])</f>
        <v>Lycée Pradeau La Sède (65)</v>
      </c>
      <c r="C78" s="140" t="s">
        <v>88</v>
      </c>
      <c r="D78" s="92">
        <v>17</v>
      </c>
      <c r="E78" s="92">
        <v>0</v>
      </c>
      <c r="F78" s="92">
        <v>2</v>
      </c>
      <c r="G78" s="92">
        <v>0</v>
      </c>
      <c r="H78" s="92">
        <v>15</v>
      </c>
      <c r="I78" s="93">
        <v>15</v>
      </c>
      <c r="J78" s="94">
        <v>15</v>
      </c>
      <c r="K78" s="62">
        <f t="shared" si="1"/>
        <v>1</v>
      </c>
    </row>
    <row r="79" spans="1:11" ht="156" customHeight="1" x14ac:dyDescent="0.3">
      <c r="A79" s="65" t="s">
        <v>83</v>
      </c>
      <c r="B79" s="66" t="str">
        <f>PROPER(tbl_res2024[[#This Row],[UFA]])</f>
        <v>Lycée Pradeau La Sède (65)</v>
      </c>
      <c r="C79" s="140" t="s">
        <v>89</v>
      </c>
      <c r="D79" s="92">
        <v>1</v>
      </c>
      <c r="E79" s="92">
        <v>0</v>
      </c>
      <c r="F79" s="92">
        <v>0</v>
      </c>
      <c r="G79" s="92">
        <v>0</v>
      </c>
      <c r="H79" s="92">
        <v>1</v>
      </c>
      <c r="I79" s="93">
        <v>1</v>
      </c>
      <c r="J79" s="94">
        <v>1</v>
      </c>
      <c r="K79" s="95">
        <f t="shared" si="1"/>
        <v>1</v>
      </c>
    </row>
    <row r="80" spans="1:11" ht="156" customHeight="1" x14ac:dyDescent="0.3">
      <c r="A80" s="65" t="s">
        <v>83</v>
      </c>
      <c r="B80" s="66" t="str">
        <f>PROPER(tbl_res2024[[#This Row],[UFA]])</f>
        <v>Lycée Pradeau La Sède (65)</v>
      </c>
      <c r="C80" s="179" t="s">
        <v>90</v>
      </c>
      <c r="D80" s="92">
        <v>14</v>
      </c>
      <c r="E80" s="92">
        <v>0</v>
      </c>
      <c r="F80" s="92">
        <v>4</v>
      </c>
      <c r="G80" s="92">
        <v>0</v>
      </c>
      <c r="H80" s="92">
        <v>14</v>
      </c>
      <c r="I80" s="93">
        <v>14</v>
      </c>
      <c r="J80" s="94">
        <v>14</v>
      </c>
      <c r="K80" s="95">
        <f t="shared" si="1"/>
        <v>1</v>
      </c>
    </row>
    <row r="81" spans="1:11" ht="156" customHeight="1" x14ac:dyDescent="0.3">
      <c r="A81" s="65" t="s">
        <v>83</v>
      </c>
      <c r="B81" s="66" t="str">
        <f>PROPER(tbl_res2024[[#This Row],[UFA]])</f>
        <v>Lycée Pradeau La Sède (65)</v>
      </c>
      <c r="C81" s="140" t="s">
        <v>91</v>
      </c>
      <c r="D81" s="92">
        <v>1</v>
      </c>
      <c r="E81" s="92">
        <v>0</v>
      </c>
      <c r="F81" s="92">
        <v>0</v>
      </c>
      <c r="G81" s="92">
        <v>0</v>
      </c>
      <c r="H81" s="92">
        <v>1</v>
      </c>
      <c r="I81" s="93">
        <v>1</v>
      </c>
      <c r="J81" s="94">
        <v>1</v>
      </c>
      <c r="K81" s="95">
        <f t="shared" si="1"/>
        <v>1</v>
      </c>
    </row>
    <row r="82" spans="1:11" ht="156" customHeight="1" thickBot="1" x14ac:dyDescent="0.35">
      <c r="A82" s="65" t="s">
        <v>83</v>
      </c>
      <c r="B82" s="66" t="str">
        <f>PROPER(tbl_res2024[[#This Row],[UFA]])</f>
        <v>Lycée Pradeau La Sède (65)</v>
      </c>
      <c r="C82" s="136" t="s">
        <v>50</v>
      </c>
      <c r="D82" s="92">
        <v>2</v>
      </c>
      <c r="E82" s="92">
        <v>1</v>
      </c>
      <c r="F82" s="92">
        <v>1</v>
      </c>
      <c r="G82" s="92">
        <v>0</v>
      </c>
      <c r="H82" s="92">
        <v>1</v>
      </c>
      <c r="I82" s="93">
        <v>1</v>
      </c>
      <c r="J82" s="94">
        <v>1</v>
      </c>
      <c r="K82" s="95">
        <f t="shared" si="1"/>
        <v>1</v>
      </c>
    </row>
    <row r="83" spans="1:11" ht="156" customHeight="1" x14ac:dyDescent="0.3">
      <c r="A83" s="65" t="s">
        <v>83</v>
      </c>
      <c r="B83" s="66" t="str">
        <f>PROPER(tbl_res2024[[#This Row],[UFA]])</f>
        <v>Lycée Pradeau La Sède (65)</v>
      </c>
      <c r="C83" s="140" t="s">
        <v>72</v>
      </c>
      <c r="D83" s="92">
        <v>2</v>
      </c>
      <c r="E83" s="92">
        <v>0</v>
      </c>
      <c r="F83" s="92">
        <v>1</v>
      </c>
      <c r="G83" s="92">
        <v>0</v>
      </c>
      <c r="H83" s="92">
        <v>1</v>
      </c>
      <c r="I83" s="93">
        <v>1</v>
      </c>
      <c r="J83" s="94">
        <v>1</v>
      </c>
      <c r="K83" s="95">
        <f t="shared" si="1"/>
        <v>1</v>
      </c>
    </row>
    <row r="84" spans="1:11" ht="156" customHeight="1" x14ac:dyDescent="0.3">
      <c r="A84" s="65" t="s">
        <v>83</v>
      </c>
      <c r="B84" s="66" t="str">
        <f>PROPER(tbl_res2024[[#This Row],[UFA]])</f>
        <v>Lycée Pradeau La Sède (65)</v>
      </c>
      <c r="C84" s="140" t="s">
        <v>92</v>
      </c>
      <c r="D84" s="92">
        <v>2</v>
      </c>
      <c r="E84" s="92">
        <v>0</v>
      </c>
      <c r="F84" s="92">
        <v>1</v>
      </c>
      <c r="G84" s="92">
        <v>0</v>
      </c>
      <c r="H84" s="92">
        <v>2</v>
      </c>
      <c r="I84" s="93">
        <v>2</v>
      </c>
      <c r="J84" s="94">
        <v>2</v>
      </c>
      <c r="K84" s="95">
        <f t="shared" si="1"/>
        <v>1</v>
      </c>
    </row>
    <row r="85" spans="1:11" ht="156" customHeight="1" x14ac:dyDescent="0.3">
      <c r="A85" s="65" t="s">
        <v>83</v>
      </c>
      <c r="B85" s="66" t="str">
        <f>PROPER(tbl_res2024[[#This Row],[UFA]])</f>
        <v>Lycée Pradeau La Sède (65)</v>
      </c>
      <c r="C85" s="140" t="s">
        <v>93</v>
      </c>
      <c r="D85" s="92">
        <v>7</v>
      </c>
      <c r="E85" s="92">
        <v>1</v>
      </c>
      <c r="F85" s="92">
        <v>0</v>
      </c>
      <c r="G85" s="92">
        <v>0</v>
      </c>
      <c r="H85" s="92">
        <v>6</v>
      </c>
      <c r="I85" s="93">
        <v>6</v>
      </c>
      <c r="J85" s="94">
        <v>6</v>
      </c>
      <c r="K85" s="95">
        <f t="shared" si="1"/>
        <v>1</v>
      </c>
    </row>
    <row r="86" spans="1:11" ht="156" customHeight="1" x14ac:dyDescent="0.3">
      <c r="A86" s="211" t="s">
        <v>83</v>
      </c>
      <c r="B86" s="66" t="str">
        <f>PROPER(tbl_res2024[[#This Row],[UFA]])</f>
        <v>Lycée Pradeau La Sède (65)</v>
      </c>
      <c r="C86" s="140" t="s">
        <v>94</v>
      </c>
      <c r="D86" s="92">
        <v>1</v>
      </c>
      <c r="E86" s="92">
        <v>0</v>
      </c>
      <c r="F86" s="92">
        <v>0</v>
      </c>
      <c r="G86" s="92">
        <v>0</v>
      </c>
      <c r="H86" s="92">
        <v>1</v>
      </c>
      <c r="I86" s="93">
        <v>1</v>
      </c>
      <c r="J86" s="94">
        <v>1</v>
      </c>
      <c r="K86" s="95">
        <f t="shared" si="1"/>
        <v>1</v>
      </c>
    </row>
    <row r="87" spans="1:11" ht="156" customHeight="1" x14ac:dyDescent="0.3">
      <c r="A87" s="211" t="s">
        <v>83</v>
      </c>
      <c r="B87" s="66" t="str">
        <f>PROPER(tbl_res2024[[#This Row],[UFA]])</f>
        <v>Lycée Pradeau La Sède (65)</v>
      </c>
      <c r="C87" s="140" t="s">
        <v>95</v>
      </c>
      <c r="D87" s="92">
        <v>7</v>
      </c>
      <c r="E87" s="92">
        <v>0</v>
      </c>
      <c r="F87" s="92">
        <v>2</v>
      </c>
      <c r="G87" s="92">
        <v>0</v>
      </c>
      <c r="H87" s="92">
        <v>7</v>
      </c>
      <c r="I87" s="93">
        <v>7</v>
      </c>
      <c r="J87" s="94">
        <v>7</v>
      </c>
      <c r="K87" s="95">
        <f t="shared" si="1"/>
        <v>1</v>
      </c>
    </row>
    <row r="88" spans="1:11" ht="156" customHeight="1" thickBot="1" x14ac:dyDescent="0.35">
      <c r="A88" s="69" t="s">
        <v>83</v>
      </c>
      <c r="B88" s="66" t="str">
        <f>PROPER(tbl_res2024[[#This Row],[UFA]])</f>
        <v>Lycée Pradeau La Sède (65)</v>
      </c>
      <c r="C88" s="140" t="s">
        <v>96</v>
      </c>
      <c r="D88" s="92">
        <v>6</v>
      </c>
      <c r="E88" s="92">
        <v>0</v>
      </c>
      <c r="F88" s="92">
        <v>1</v>
      </c>
      <c r="G88" s="92">
        <v>1</v>
      </c>
      <c r="H88" s="92">
        <v>6</v>
      </c>
      <c r="I88" s="93">
        <v>6</v>
      </c>
      <c r="J88" s="94">
        <v>6</v>
      </c>
      <c r="K88" s="95">
        <f t="shared" si="1"/>
        <v>1</v>
      </c>
    </row>
    <row r="89" spans="1:11" ht="156" customHeight="1" x14ac:dyDescent="0.3">
      <c r="A89" s="63" t="s">
        <v>97</v>
      </c>
      <c r="B89" s="47" t="str">
        <f>PROPER(tbl_res2024[[#This Row],[UFA]])</f>
        <v>Lycée Polyvalent St Thérèse (31)</v>
      </c>
      <c r="C89" s="96" t="s">
        <v>98</v>
      </c>
      <c r="D89" s="28">
        <v>4</v>
      </c>
      <c r="E89" s="28">
        <v>1</v>
      </c>
      <c r="F89" s="28">
        <v>0</v>
      </c>
      <c r="G89" s="28">
        <v>0</v>
      </c>
      <c r="H89" s="28">
        <v>3</v>
      </c>
      <c r="I89" s="29">
        <v>3</v>
      </c>
      <c r="J89" s="30">
        <v>3</v>
      </c>
      <c r="K89" s="31">
        <f t="shared" si="1"/>
        <v>1</v>
      </c>
    </row>
    <row r="90" spans="1:11" ht="156" customHeight="1" x14ac:dyDescent="0.3">
      <c r="A90" s="65" t="s">
        <v>99</v>
      </c>
      <c r="B90" s="68" t="str">
        <f>PROPER(tbl_res2024[[#This Row],[UFA]])</f>
        <v>Ensemble Scolaire St Louis (11)</v>
      </c>
      <c r="C90" s="67" t="s">
        <v>100</v>
      </c>
      <c r="D90" s="43">
        <v>1</v>
      </c>
      <c r="E90" s="43">
        <v>1</v>
      </c>
      <c r="F90" s="43">
        <v>0</v>
      </c>
      <c r="G90" s="43">
        <v>0</v>
      </c>
      <c r="H90" s="43">
        <v>1</v>
      </c>
      <c r="I90" s="44">
        <v>0</v>
      </c>
      <c r="J90" s="45">
        <v>0</v>
      </c>
      <c r="K90" s="46"/>
    </row>
    <row r="91" spans="1:11" ht="156" customHeight="1" thickBot="1" x14ac:dyDescent="0.35">
      <c r="A91" s="69" t="s">
        <v>99</v>
      </c>
      <c r="B91" s="66" t="str">
        <f>PROPER(tbl_res2024[[#This Row],[UFA]])</f>
        <v>Ensemble Scolaire St Louis (11)</v>
      </c>
      <c r="C91" s="70" t="s">
        <v>47</v>
      </c>
      <c r="D91" s="71">
        <v>1</v>
      </c>
      <c r="E91" s="71">
        <v>0</v>
      </c>
      <c r="F91" s="71">
        <v>0</v>
      </c>
      <c r="G91" s="71">
        <v>0</v>
      </c>
      <c r="H91" s="71">
        <v>1</v>
      </c>
      <c r="I91" s="72">
        <v>1</v>
      </c>
      <c r="J91" s="61">
        <v>1</v>
      </c>
      <c r="K91" s="62">
        <f t="shared" si="1"/>
        <v>1</v>
      </c>
    </row>
    <row r="92" spans="1:11" ht="156" customHeight="1" thickBot="1" x14ac:dyDescent="0.35">
      <c r="A92" s="63" t="s">
        <v>101</v>
      </c>
      <c r="B92" s="47" t="str">
        <f>PROPER(tbl_res2024[[#This Row],[UFA]])</f>
        <v>Lycée Peyramale St Joseph (65)</v>
      </c>
      <c r="C92" s="96" t="s">
        <v>102</v>
      </c>
      <c r="D92" s="28">
        <v>8</v>
      </c>
      <c r="E92" s="28">
        <v>0</v>
      </c>
      <c r="F92" s="28">
        <v>1</v>
      </c>
      <c r="G92" s="28">
        <v>0</v>
      </c>
      <c r="H92" s="28">
        <v>8</v>
      </c>
      <c r="I92" s="29">
        <v>8</v>
      </c>
      <c r="J92" s="30">
        <v>8</v>
      </c>
      <c r="K92" s="31">
        <f t="shared" si="1"/>
        <v>1</v>
      </c>
    </row>
    <row r="93" spans="1:11" ht="156" customHeight="1" thickBot="1" x14ac:dyDescent="0.35">
      <c r="A93" s="35" t="s">
        <v>103</v>
      </c>
      <c r="B93" s="36" t="str">
        <f>PROPER(tbl_res2024[[#This Row],[UFA]])</f>
        <v>Lepah Rignac (12)</v>
      </c>
      <c r="C93" s="131" t="s">
        <v>104</v>
      </c>
      <c r="D93" s="37">
        <v>6</v>
      </c>
      <c r="E93" s="37">
        <v>0</v>
      </c>
      <c r="F93" s="37">
        <v>0</v>
      </c>
      <c r="G93" s="37">
        <v>0</v>
      </c>
      <c r="H93" s="37">
        <v>6</v>
      </c>
      <c r="I93" s="38">
        <v>6</v>
      </c>
      <c r="J93" s="39">
        <v>5</v>
      </c>
      <c r="K93" s="40">
        <f t="shared" si="1"/>
        <v>0.83333333333333337</v>
      </c>
    </row>
    <row r="94" spans="1:11" ht="156" customHeight="1" x14ac:dyDescent="0.3">
      <c r="A94" s="26" t="s">
        <v>105</v>
      </c>
      <c r="B94" s="47" t="str">
        <f>PROPER(tbl_res2024[[#This Row],[UFA]])</f>
        <v>Ict- Esqese (31)</v>
      </c>
      <c r="C94" s="96" t="s">
        <v>106</v>
      </c>
      <c r="D94" s="28">
        <v>19</v>
      </c>
      <c r="E94" s="28">
        <v>0</v>
      </c>
      <c r="F94" s="28">
        <v>4</v>
      </c>
      <c r="G94" s="28">
        <v>0</v>
      </c>
      <c r="H94" s="28">
        <v>18</v>
      </c>
      <c r="I94" s="29">
        <v>17</v>
      </c>
      <c r="J94" s="30">
        <v>16</v>
      </c>
      <c r="K94" s="97">
        <f t="shared" si="1"/>
        <v>0.94117647058823528</v>
      </c>
    </row>
    <row r="95" spans="1:11" s="158" customFormat="1" ht="156" customHeight="1" x14ac:dyDescent="0.3">
      <c r="A95" s="49" t="s">
        <v>105</v>
      </c>
      <c r="B95" s="50" t="str">
        <f>PROPER(tbl_res2024[[#This Row],[UFA]])</f>
        <v>Ict- Esqese (31)</v>
      </c>
      <c r="C95" s="138" t="s">
        <v>107</v>
      </c>
      <c r="D95" s="98">
        <v>61</v>
      </c>
      <c r="E95" s="98">
        <v>2</v>
      </c>
      <c r="F95" s="98">
        <v>3</v>
      </c>
      <c r="G95" s="98">
        <v>3</v>
      </c>
      <c r="H95" s="74">
        <v>56</v>
      </c>
      <c r="I95" s="75">
        <v>56</v>
      </c>
      <c r="J95" s="76">
        <v>56</v>
      </c>
      <c r="K95" s="13">
        <f t="shared" si="1"/>
        <v>1</v>
      </c>
    </row>
    <row r="96" spans="1:11" ht="156" customHeight="1" thickBot="1" x14ac:dyDescent="0.35">
      <c r="A96" s="59" t="s">
        <v>105</v>
      </c>
      <c r="B96" s="50" t="str">
        <f>PROPER(tbl_res2024[[#This Row],[UFA]])</f>
        <v>Ict- Esqese (31)</v>
      </c>
      <c r="C96" s="138" t="s">
        <v>108</v>
      </c>
      <c r="D96" s="98">
        <v>11</v>
      </c>
      <c r="E96" s="98">
        <v>0</v>
      </c>
      <c r="F96" s="98">
        <v>0</v>
      </c>
      <c r="G96" s="98">
        <v>1</v>
      </c>
      <c r="H96" s="74">
        <v>11</v>
      </c>
      <c r="I96" s="75">
        <v>11</v>
      </c>
      <c r="J96" s="76">
        <v>11</v>
      </c>
      <c r="K96" s="54">
        <f t="shared" si="1"/>
        <v>1</v>
      </c>
    </row>
    <row r="97" spans="1:12" ht="156" customHeight="1" x14ac:dyDescent="0.3">
      <c r="A97" s="20" t="s">
        <v>109</v>
      </c>
      <c r="B97" s="21" t="str">
        <f>PROPER(tbl_res2024[[#This Row],[UFA]])</f>
        <v>Lycée Professionnel Saint Etienne (46)</v>
      </c>
      <c r="C97" s="99" t="s">
        <v>110</v>
      </c>
      <c r="D97" s="22">
        <v>5</v>
      </c>
      <c r="E97" s="22">
        <v>1</v>
      </c>
      <c r="F97" s="22">
        <v>2</v>
      </c>
      <c r="G97" s="22">
        <v>2</v>
      </c>
      <c r="H97" s="22">
        <v>3</v>
      </c>
      <c r="I97" s="23">
        <v>3</v>
      </c>
      <c r="J97" s="24">
        <v>3</v>
      </c>
      <c r="K97" s="25">
        <f t="shared" si="1"/>
        <v>1</v>
      </c>
      <c r="L97" s="158"/>
    </row>
    <row r="98" spans="1:12" ht="156" customHeight="1" x14ac:dyDescent="0.3">
      <c r="A98" s="65" t="s">
        <v>109</v>
      </c>
      <c r="B98" s="68" t="str">
        <f>PROPER(tbl_res2024[[#This Row],[UFA]])</f>
        <v>Lycée Professionnel Saint Etienne (46)</v>
      </c>
      <c r="C98" s="67" t="s">
        <v>111</v>
      </c>
      <c r="D98" s="43">
        <v>2</v>
      </c>
      <c r="E98" s="43">
        <v>0</v>
      </c>
      <c r="F98" s="43">
        <v>0</v>
      </c>
      <c r="G98" s="43">
        <v>0</v>
      </c>
      <c r="H98" s="43">
        <v>2</v>
      </c>
      <c r="I98" s="44">
        <v>2</v>
      </c>
      <c r="J98" s="45">
        <v>2</v>
      </c>
      <c r="K98" s="46">
        <f t="shared" si="1"/>
        <v>1</v>
      </c>
    </row>
    <row r="99" spans="1:12" ht="156" customHeight="1" thickBot="1" x14ac:dyDescent="0.35">
      <c r="A99" s="69" t="s">
        <v>109</v>
      </c>
      <c r="B99" s="100" t="str">
        <f>PROPER(tbl_res2024[[#This Row],[UFA]])</f>
        <v>Lycée Professionnel Saint Etienne (46)</v>
      </c>
      <c r="C99" s="136" t="s">
        <v>112</v>
      </c>
      <c r="D99" s="101">
        <v>3</v>
      </c>
      <c r="E99" s="101">
        <v>0</v>
      </c>
      <c r="F99" s="101">
        <v>0</v>
      </c>
      <c r="G99" s="101">
        <v>1</v>
      </c>
      <c r="H99" s="101">
        <v>3</v>
      </c>
      <c r="I99" s="102">
        <v>3</v>
      </c>
      <c r="J99" s="103">
        <v>2</v>
      </c>
      <c r="K99" s="104">
        <f t="shared" si="1"/>
        <v>0.66666666666666663</v>
      </c>
    </row>
    <row r="100" spans="1:12" ht="156" customHeight="1" x14ac:dyDescent="0.3">
      <c r="A100" s="8" t="s">
        <v>113</v>
      </c>
      <c r="B100" s="50" t="str">
        <f>PROPER(tbl_res2024[[#This Row],[UFA]])</f>
        <v>Ensemble Scolaire St Joseph La Salle (31)</v>
      </c>
      <c r="C100" s="141" t="s">
        <v>61</v>
      </c>
      <c r="D100" s="105">
        <v>20</v>
      </c>
      <c r="E100" s="105">
        <v>1</v>
      </c>
      <c r="F100" s="105">
        <v>2</v>
      </c>
      <c r="G100" s="105">
        <v>3</v>
      </c>
      <c r="H100" s="106">
        <v>19</v>
      </c>
      <c r="I100" s="107">
        <v>19</v>
      </c>
      <c r="J100" s="108">
        <v>15</v>
      </c>
      <c r="K100" s="109">
        <f t="shared" si="1"/>
        <v>0.78947368421052633</v>
      </c>
    </row>
    <row r="101" spans="1:12" s="158" customFormat="1" ht="156" customHeight="1" x14ac:dyDescent="0.3">
      <c r="A101" s="8" t="s">
        <v>113</v>
      </c>
      <c r="B101" s="9" t="str">
        <f>PROPER(tbl_res2024[[#This Row],[UFA]])</f>
        <v>Ensemble Scolaire St Joseph La Salle (31)</v>
      </c>
      <c r="C101" s="138" t="s">
        <v>114</v>
      </c>
      <c r="D101" s="98">
        <v>17</v>
      </c>
      <c r="E101" s="98">
        <v>0</v>
      </c>
      <c r="F101" s="98">
        <v>0</v>
      </c>
      <c r="G101" s="98">
        <v>0</v>
      </c>
      <c r="H101" s="74">
        <v>17</v>
      </c>
      <c r="I101" s="75">
        <v>17</v>
      </c>
      <c r="J101" s="76">
        <v>16</v>
      </c>
      <c r="K101" s="13">
        <f t="shared" si="1"/>
        <v>0.94117647058823528</v>
      </c>
    </row>
    <row r="102" spans="1:12" ht="156" customHeight="1" x14ac:dyDescent="0.3">
      <c r="A102" s="8" t="s">
        <v>113</v>
      </c>
      <c r="B102" s="9" t="str">
        <f>PROPER(tbl_res2024[[#This Row],[UFA]])</f>
        <v>Ensemble Scolaire St Joseph La Salle (31)</v>
      </c>
      <c r="C102" s="138" t="s">
        <v>115</v>
      </c>
      <c r="D102" s="98">
        <v>8</v>
      </c>
      <c r="E102" s="98">
        <v>2</v>
      </c>
      <c r="F102" s="98">
        <v>0</v>
      </c>
      <c r="G102" s="98">
        <v>0</v>
      </c>
      <c r="H102" s="74">
        <v>6</v>
      </c>
      <c r="I102" s="75">
        <v>6</v>
      </c>
      <c r="J102" s="76">
        <v>6</v>
      </c>
      <c r="K102" s="13">
        <f t="shared" si="1"/>
        <v>1</v>
      </c>
    </row>
    <row r="103" spans="1:12" ht="156" customHeight="1" x14ac:dyDescent="0.3">
      <c r="A103" s="8" t="s">
        <v>113</v>
      </c>
      <c r="B103" s="9" t="str">
        <f>PROPER(tbl_res2024[[#This Row],[UFA]])</f>
        <v>Ensemble Scolaire St Joseph La Salle (31)</v>
      </c>
      <c r="C103" s="138" t="s">
        <v>116</v>
      </c>
      <c r="D103" s="98">
        <v>8</v>
      </c>
      <c r="E103" s="98">
        <v>1</v>
      </c>
      <c r="F103" s="98">
        <v>0</v>
      </c>
      <c r="G103" s="98">
        <v>1</v>
      </c>
      <c r="H103" s="74">
        <v>8</v>
      </c>
      <c r="I103" s="75">
        <v>7</v>
      </c>
      <c r="J103" s="76">
        <v>6</v>
      </c>
      <c r="K103" s="13">
        <f t="shared" si="1"/>
        <v>0.8571428571428571</v>
      </c>
    </row>
    <row r="104" spans="1:12" ht="156" customHeight="1" x14ac:dyDescent="0.3">
      <c r="A104" s="8" t="s">
        <v>113</v>
      </c>
      <c r="B104" s="9" t="str">
        <f>PROPER(tbl_res2024[[#This Row],[UFA]])</f>
        <v>Ensemble Scolaire St Joseph La Salle (31)</v>
      </c>
      <c r="C104" s="138" t="s">
        <v>117</v>
      </c>
      <c r="D104" s="98">
        <v>11</v>
      </c>
      <c r="E104" s="98">
        <v>0</v>
      </c>
      <c r="F104" s="98">
        <v>1</v>
      </c>
      <c r="G104" s="98">
        <v>1</v>
      </c>
      <c r="H104" s="74">
        <v>11</v>
      </c>
      <c r="I104" s="75">
        <v>11</v>
      </c>
      <c r="J104" s="76">
        <v>11</v>
      </c>
      <c r="K104" s="13">
        <f t="shared" si="1"/>
        <v>1</v>
      </c>
    </row>
    <row r="105" spans="1:12" ht="156" customHeight="1" x14ac:dyDescent="0.3">
      <c r="A105" s="8" t="s">
        <v>113</v>
      </c>
      <c r="B105" s="9" t="str">
        <f>PROPER(tbl_res2024[[#This Row],[UFA]])</f>
        <v>Ensemble Scolaire St Joseph La Salle (31)</v>
      </c>
      <c r="C105" s="138" t="s">
        <v>63</v>
      </c>
      <c r="D105" s="98">
        <v>30</v>
      </c>
      <c r="E105" s="98">
        <v>6</v>
      </c>
      <c r="F105" s="98">
        <v>2</v>
      </c>
      <c r="G105" s="98">
        <v>1</v>
      </c>
      <c r="H105" s="74">
        <v>25</v>
      </c>
      <c r="I105" s="75">
        <v>23</v>
      </c>
      <c r="J105" s="76">
        <v>23</v>
      </c>
      <c r="K105" s="13">
        <f t="shared" si="1"/>
        <v>1</v>
      </c>
    </row>
    <row r="106" spans="1:12" ht="156" customHeight="1" x14ac:dyDescent="0.3">
      <c r="A106" s="8" t="s">
        <v>113</v>
      </c>
      <c r="B106" s="50" t="str">
        <f>PROPER(tbl_res2024[[#This Row],[UFA]])</f>
        <v>Ensemble Scolaire St Joseph La Salle (31)</v>
      </c>
      <c r="C106" s="141" t="s">
        <v>118</v>
      </c>
      <c r="D106" s="105">
        <v>17</v>
      </c>
      <c r="E106" s="105">
        <v>0</v>
      </c>
      <c r="F106" s="105">
        <v>2</v>
      </c>
      <c r="G106" s="105">
        <v>2</v>
      </c>
      <c r="H106" s="106">
        <v>15</v>
      </c>
      <c r="I106" s="107">
        <v>14</v>
      </c>
      <c r="J106" s="108">
        <v>12</v>
      </c>
      <c r="K106" s="54">
        <f t="shared" si="1"/>
        <v>0.8571428571428571</v>
      </c>
    </row>
    <row r="107" spans="1:12" ht="156" customHeight="1" x14ac:dyDescent="0.3">
      <c r="A107" s="50" t="str">
        <f ca="1">PROPER(tbl_res2024[[#This Row],[UFA]])</f>
        <v>Ensemble Scolaire St Joseph La Salle (31)</v>
      </c>
      <c r="B107" s="50" t="str">
        <f ca="1">PROPER(tbl_res2024[[#This Row],[UFA]])</f>
        <v>Ensemble Scolaire St Joseph La Salle (31)</v>
      </c>
      <c r="C107" s="141" t="s">
        <v>119</v>
      </c>
      <c r="D107" s="105">
        <v>4</v>
      </c>
      <c r="E107" s="105">
        <v>0</v>
      </c>
      <c r="F107" s="105">
        <v>0</v>
      </c>
      <c r="G107" s="105">
        <v>0</v>
      </c>
      <c r="H107" s="106">
        <v>4</v>
      </c>
      <c r="I107" s="107">
        <v>4</v>
      </c>
      <c r="J107" s="108">
        <v>3</v>
      </c>
      <c r="K107" s="54">
        <f t="shared" ref="K107:K132" si="2">J107/I107</f>
        <v>0.75</v>
      </c>
    </row>
    <row r="108" spans="1:12" ht="156" customHeight="1" thickBot="1" x14ac:dyDescent="0.35">
      <c r="A108" s="8" t="s">
        <v>113</v>
      </c>
      <c r="B108" s="50" t="str">
        <f>PROPER(tbl_res2024[[#This Row],[UFA]])</f>
        <v>Ensemble Scolaire St Joseph La Salle (31)</v>
      </c>
      <c r="C108" s="141" t="s">
        <v>120</v>
      </c>
      <c r="D108" s="105">
        <v>12</v>
      </c>
      <c r="E108" s="105">
        <v>0</v>
      </c>
      <c r="F108" s="105">
        <v>2</v>
      </c>
      <c r="G108" s="105">
        <v>0</v>
      </c>
      <c r="H108" s="106">
        <v>12</v>
      </c>
      <c r="I108" s="107">
        <v>11</v>
      </c>
      <c r="J108" s="108">
        <v>11</v>
      </c>
      <c r="K108" s="54">
        <f t="shared" si="2"/>
        <v>1</v>
      </c>
    </row>
    <row r="109" spans="1:12" ht="156" customHeight="1" thickBot="1" x14ac:dyDescent="0.35">
      <c r="A109" s="35" t="s">
        <v>121</v>
      </c>
      <c r="B109" s="36" t="str">
        <f>PROPER(tbl_res2024[[#This Row],[UFA]])</f>
        <v>Ensemble Scolaire Jeanne D'Arc Figeac (46)</v>
      </c>
      <c r="C109" s="110" t="s">
        <v>19</v>
      </c>
      <c r="D109" s="37">
        <v>10</v>
      </c>
      <c r="E109" s="37">
        <v>0</v>
      </c>
      <c r="F109" s="37">
        <v>1</v>
      </c>
      <c r="G109" s="37">
        <v>3</v>
      </c>
      <c r="H109" s="37">
        <v>9</v>
      </c>
      <c r="I109" s="38">
        <v>9</v>
      </c>
      <c r="J109" s="39">
        <v>9</v>
      </c>
      <c r="K109" s="40">
        <f t="shared" si="2"/>
        <v>1</v>
      </c>
    </row>
    <row r="110" spans="1:12" ht="156" customHeight="1" thickBot="1" x14ac:dyDescent="0.35">
      <c r="A110" s="63" t="s">
        <v>122</v>
      </c>
      <c r="B110" s="47" t="str">
        <f>PROPER(tbl_res2024[[#This Row],[UFA]])</f>
        <v>Lycée Bonne Terre (34)</v>
      </c>
      <c r="C110" s="117" t="s">
        <v>19</v>
      </c>
      <c r="D110" s="28">
        <v>6</v>
      </c>
      <c r="E110" s="28">
        <v>0</v>
      </c>
      <c r="F110" s="28">
        <v>0</v>
      </c>
      <c r="G110" s="28">
        <v>1</v>
      </c>
      <c r="H110" s="28">
        <v>6</v>
      </c>
      <c r="I110" s="29">
        <v>6</v>
      </c>
      <c r="J110" s="30">
        <v>5</v>
      </c>
      <c r="K110" s="31">
        <f t="shared" si="2"/>
        <v>0.83333333333333337</v>
      </c>
    </row>
    <row r="111" spans="1:12" ht="156" customHeight="1" thickBot="1" x14ac:dyDescent="0.35">
      <c r="A111" s="47" t="str">
        <f ca="1">PROPER(tbl_res2024[[#This Row],[UFA]])</f>
        <v>Lycée Bonne Terre (34)</v>
      </c>
      <c r="B111" s="155" t="str">
        <f ca="1">PROPER(tbl_res2024[[#This Row],[UFA]])</f>
        <v>Lycée Bonne Terre (34)</v>
      </c>
      <c r="C111" s="119" t="str">
        <f ca="1">PROPER(tbl_res2024[[#This Row],[UFA]])</f>
        <v>Lycée Bonne Terre (34)</v>
      </c>
      <c r="D111" s="212">
        <v>9</v>
      </c>
      <c r="E111" s="28">
        <v>1</v>
      </c>
      <c r="F111" s="28">
        <v>3</v>
      </c>
      <c r="G111" s="28">
        <v>0</v>
      </c>
      <c r="H111" s="28">
        <v>6</v>
      </c>
      <c r="I111" s="29">
        <v>6</v>
      </c>
      <c r="J111" s="30">
        <v>2</v>
      </c>
      <c r="K111" s="31">
        <f t="shared" si="2"/>
        <v>0.33333333333333331</v>
      </c>
    </row>
    <row r="112" spans="1:12" ht="156" customHeight="1" thickBot="1" x14ac:dyDescent="0.35">
      <c r="A112" s="35" t="s">
        <v>123</v>
      </c>
      <c r="B112" s="36" t="str">
        <f>PROPER(tbl_res2024[[#This Row],[UFA]])</f>
        <v xml:space="preserve">Lycée Notre-Dame De Garaison (65) </v>
      </c>
      <c r="C112" s="70" t="s">
        <v>46</v>
      </c>
      <c r="D112" s="37">
        <v>1</v>
      </c>
      <c r="E112" s="37">
        <v>0</v>
      </c>
      <c r="F112" s="37">
        <v>0</v>
      </c>
      <c r="G112" s="37">
        <v>0</v>
      </c>
      <c r="H112" s="37">
        <v>1</v>
      </c>
      <c r="I112" s="38">
        <v>1</v>
      </c>
      <c r="J112" s="39">
        <v>1</v>
      </c>
      <c r="K112" s="40">
        <f t="shared" si="2"/>
        <v>1</v>
      </c>
    </row>
    <row r="113" spans="1:11" ht="156" customHeight="1" thickBot="1" x14ac:dyDescent="0.35">
      <c r="A113" s="26" t="s">
        <v>124</v>
      </c>
      <c r="B113" s="27" t="str">
        <f>PROPER(tbl_res2024[[#This Row],[UFA]])</f>
        <v>Lepap Le Roc Blanc (34)</v>
      </c>
      <c r="C113" s="117" t="s">
        <v>16</v>
      </c>
      <c r="D113" s="111">
        <v>2</v>
      </c>
      <c r="E113" s="111">
        <v>0</v>
      </c>
      <c r="F113" s="111">
        <v>1</v>
      </c>
      <c r="G113" s="111">
        <v>0</v>
      </c>
      <c r="H113" s="111">
        <v>1</v>
      </c>
      <c r="I113" s="112">
        <v>1</v>
      </c>
      <c r="J113" s="113">
        <v>1</v>
      </c>
      <c r="K113" s="31">
        <f t="shared" si="2"/>
        <v>1</v>
      </c>
    </row>
    <row r="114" spans="1:11" ht="156" customHeight="1" thickBot="1" x14ac:dyDescent="0.35">
      <c r="A114" s="32" t="s">
        <v>124</v>
      </c>
      <c r="B114" s="33" t="str">
        <f>PROPER(tbl_res2024[[#This Row],[UFA]])</f>
        <v>Lepap Le Roc Blanc (34)</v>
      </c>
      <c r="C114" s="134" t="s">
        <v>125</v>
      </c>
      <c r="D114" s="114">
        <v>3</v>
      </c>
      <c r="E114" s="114">
        <v>0</v>
      </c>
      <c r="F114" s="114">
        <v>0</v>
      </c>
      <c r="G114" s="114">
        <v>0</v>
      </c>
      <c r="H114" s="114">
        <v>3</v>
      </c>
      <c r="I114" s="115">
        <v>3</v>
      </c>
      <c r="J114" s="116">
        <v>3</v>
      </c>
      <c r="K114" s="31">
        <f t="shared" si="2"/>
        <v>1</v>
      </c>
    </row>
    <row r="115" spans="1:11" ht="156" customHeight="1" thickBot="1" x14ac:dyDescent="0.35">
      <c r="A115" s="35" t="s">
        <v>126</v>
      </c>
      <c r="B115" s="36" t="str">
        <f>PROPER(tbl_res2024[[#This Row],[UFA]])</f>
        <v>Lycée Saliège (31)</v>
      </c>
      <c r="C115" s="130" t="s">
        <v>54</v>
      </c>
      <c r="D115" s="37">
        <v>5</v>
      </c>
      <c r="E115" s="37">
        <v>0</v>
      </c>
      <c r="F115" s="37">
        <v>0</v>
      </c>
      <c r="G115" s="37">
        <v>0</v>
      </c>
      <c r="H115" s="37">
        <v>5</v>
      </c>
      <c r="I115" s="38">
        <v>5</v>
      </c>
      <c r="J115" s="39">
        <v>5</v>
      </c>
      <c r="K115" s="60">
        <f t="shared" si="2"/>
        <v>1</v>
      </c>
    </row>
    <row r="116" spans="1:11" ht="156" customHeight="1" thickBot="1" x14ac:dyDescent="0.35">
      <c r="A116" s="35" t="s">
        <v>126</v>
      </c>
      <c r="B116" s="21" t="str">
        <f>PROPER(tbl_res2024[[#This Row],[UFA]])</f>
        <v>Lycée Saliège (31)</v>
      </c>
      <c r="C116" s="130" t="s">
        <v>127</v>
      </c>
      <c r="D116" s="22">
        <v>6</v>
      </c>
      <c r="E116" s="22">
        <v>0</v>
      </c>
      <c r="F116" s="22">
        <v>1</v>
      </c>
      <c r="G116" s="22">
        <v>0</v>
      </c>
      <c r="H116" s="22">
        <v>6</v>
      </c>
      <c r="I116" s="23">
        <v>6</v>
      </c>
      <c r="J116" s="24">
        <v>6</v>
      </c>
      <c r="K116" s="213">
        <f t="shared" si="2"/>
        <v>1</v>
      </c>
    </row>
    <row r="117" spans="1:11" ht="156" customHeight="1" x14ac:dyDescent="0.3">
      <c r="A117" s="26" t="s">
        <v>128</v>
      </c>
      <c r="B117" s="27" t="str">
        <f>PROPER(tbl_res2024[[#This Row],[UFA]])</f>
        <v>Leap Les Buissonnets (34)</v>
      </c>
      <c r="C117" s="117" t="s">
        <v>19</v>
      </c>
      <c r="D117" s="111">
        <v>4</v>
      </c>
      <c r="E117" s="111">
        <v>0</v>
      </c>
      <c r="F117" s="111">
        <v>0</v>
      </c>
      <c r="G117" s="111">
        <v>0</v>
      </c>
      <c r="H117" s="111">
        <v>4</v>
      </c>
      <c r="I117" s="112">
        <v>4</v>
      </c>
      <c r="J117" s="113">
        <v>3</v>
      </c>
      <c r="K117" s="97">
        <f t="shared" si="2"/>
        <v>0.75</v>
      </c>
    </row>
    <row r="118" spans="1:11" ht="156" customHeight="1" thickBot="1" x14ac:dyDescent="0.35">
      <c r="A118" s="32" t="s">
        <v>128</v>
      </c>
      <c r="B118" s="33" t="str">
        <f>PROPER(tbl_res2024[[#This Row],[UFA]])</f>
        <v>Leap Les Buissonnets (34)</v>
      </c>
      <c r="C118" s="134" t="s">
        <v>16</v>
      </c>
      <c r="D118" s="114">
        <v>2</v>
      </c>
      <c r="E118" s="114">
        <v>0</v>
      </c>
      <c r="F118" s="114">
        <v>0</v>
      </c>
      <c r="G118" s="114">
        <v>0</v>
      </c>
      <c r="H118" s="114">
        <v>2</v>
      </c>
      <c r="I118" s="115">
        <v>2</v>
      </c>
      <c r="J118" s="116">
        <v>2</v>
      </c>
      <c r="K118" s="118">
        <f t="shared" si="2"/>
        <v>1</v>
      </c>
    </row>
    <row r="119" spans="1:11" ht="156" customHeight="1" thickBot="1" x14ac:dyDescent="0.35">
      <c r="A119" s="35" t="s">
        <v>129</v>
      </c>
      <c r="B119" s="36" t="str">
        <f>PROPER(tbl_res2024[[#This Row],[UFA]])</f>
        <v>Lycée Les Jacobins (09)</v>
      </c>
      <c r="C119" s="131" t="s">
        <v>130</v>
      </c>
      <c r="D119" s="37">
        <v>11</v>
      </c>
      <c r="E119" s="37">
        <v>2</v>
      </c>
      <c r="F119" s="37">
        <v>1</v>
      </c>
      <c r="G119" s="37">
        <v>2</v>
      </c>
      <c r="H119" s="37">
        <v>8</v>
      </c>
      <c r="I119" s="38">
        <v>7</v>
      </c>
      <c r="J119" s="39">
        <v>3</v>
      </c>
      <c r="K119" s="40">
        <f t="shared" si="2"/>
        <v>0.42857142857142855</v>
      </c>
    </row>
    <row r="120" spans="1:11" ht="156" customHeight="1" thickBot="1" x14ac:dyDescent="0.35">
      <c r="A120" s="63" t="s">
        <v>131</v>
      </c>
      <c r="B120" s="119" t="str">
        <f>PROPER(tbl_res2024[[#This Row],[UFA]])</f>
        <v>Lycée Agricole Privé Touscayrats (81)</v>
      </c>
      <c r="C120" s="96" t="s">
        <v>16</v>
      </c>
      <c r="D120" s="28">
        <v>4</v>
      </c>
      <c r="E120" s="28">
        <v>1</v>
      </c>
      <c r="F120" s="28">
        <v>0</v>
      </c>
      <c r="G120" s="28">
        <v>2</v>
      </c>
      <c r="H120" s="28">
        <v>3</v>
      </c>
      <c r="I120" s="29">
        <v>3</v>
      </c>
      <c r="J120" s="30">
        <v>3</v>
      </c>
      <c r="K120" s="31">
        <f t="shared" si="2"/>
        <v>1</v>
      </c>
    </row>
    <row r="121" spans="1:11" ht="156" customHeight="1" thickBot="1" x14ac:dyDescent="0.35">
      <c r="A121" s="63" t="s">
        <v>131</v>
      </c>
      <c r="B121" s="50" t="str">
        <f>PROPER(tbl_res2024[[#This Row],[UFA]])</f>
        <v>Lycée Agricole Privé Touscayrats (81)</v>
      </c>
      <c r="C121" s="132" t="s">
        <v>132</v>
      </c>
      <c r="D121" s="51">
        <v>11</v>
      </c>
      <c r="E121" s="51">
        <v>0</v>
      </c>
      <c r="F121" s="51">
        <v>1</v>
      </c>
      <c r="G121" s="51">
        <v>2</v>
      </c>
      <c r="H121" s="51">
        <v>10</v>
      </c>
      <c r="I121" s="56">
        <v>10</v>
      </c>
      <c r="J121" s="53">
        <v>9</v>
      </c>
      <c r="K121" s="54">
        <f t="shared" si="2"/>
        <v>0.9</v>
      </c>
    </row>
    <row r="122" spans="1:11" ht="156" customHeight="1" thickBot="1" x14ac:dyDescent="0.35">
      <c r="A122" s="63" t="s">
        <v>131</v>
      </c>
      <c r="B122" s="73" t="str">
        <f>PROPER(tbl_res2024[[#This Row],[UFA]])</f>
        <v>Lycée Agricole Privé Touscayrats (81)</v>
      </c>
      <c r="C122" s="214" t="s">
        <v>133</v>
      </c>
      <c r="D122" s="156">
        <v>2</v>
      </c>
      <c r="E122" s="156">
        <v>0</v>
      </c>
      <c r="F122" s="156">
        <v>0</v>
      </c>
      <c r="G122" s="156">
        <v>1</v>
      </c>
      <c r="H122" s="156">
        <v>2</v>
      </c>
      <c r="I122" s="215">
        <v>2</v>
      </c>
      <c r="J122" s="216">
        <v>1</v>
      </c>
      <c r="K122" s="203">
        <f t="shared" si="2"/>
        <v>0.5</v>
      </c>
    </row>
    <row r="123" spans="1:11" ht="156" customHeight="1" thickBot="1" x14ac:dyDescent="0.35">
      <c r="A123" s="63" t="s">
        <v>131</v>
      </c>
      <c r="B123" s="73" t="str">
        <f>PROPER(tbl_res2024[[#This Row],[UFA]])</f>
        <v>Lycée Agricole Privé Touscayrats (81)</v>
      </c>
      <c r="C123" s="214" t="s">
        <v>134</v>
      </c>
      <c r="D123" s="156">
        <v>6</v>
      </c>
      <c r="E123" s="156">
        <v>0</v>
      </c>
      <c r="F123" s="156">
        <v>2</v>
      </c>
      <c r="G123" s="156">
        <v>0</v>
      </c>
      <c r="H123" s="156">
        <v>4</v>
      </c>
      <c r="I123" s="215">
        <v>4</v>
      </c>
      <c r="J123" s="216">
        <v>4</v>
      </c>
      <c r="K123" s="203">
        <f t="shared" si="2"/>
        <v>1</v>
      </c>
    </row>
    <row r="124" spans="1:11" ht="156" customHeight="1" thickBot="1" x14ac:dyDescent="0.35">
      <c r="A124" s="35" t="s">
        <v>135</v>
      </c>
      <c r="B124" s="120" t="str">
        <f>PROPER(tbl_res2024[[#This Row],[UFA]])</f>
        <v>Lycée Professionnel St Joseph Villefranche (12)</v>
      </c>
      <c r="C124" s="110" t="s">
        <v>82</v>
      </c>
      <c r="D124" s="121">
        <v>1</v>
      </c>
      <c r="E124" s="121">
        <v>0</v>
      </c>
      <c r="F124" s="121">
        <v>0</v>
      </c>
      <c r="G124" s="121">
        <v>0</v>
      </c>
      <c r="H124" s="121">
        <v>1</v>
      </c>
      <c r="I124" s="122">
        <v>1</v>
      </c>
      <c r="J124" s="123">
        <v>1</v>
      </c>
      <c r="K124" s="124">
        <f t="shared" si="2"/>
        <v>1</v>
      </c>
    </row>
    <row r="125" spans="1:11" ht="156" customHeight="1" x14ac:dyDescent="0.3">
      <c r="A125" s="125" t="s">
        <v>136</v>
      </c>
      <c r="B125" s="126" t="str">
        <f>PROPER(tbl_res2024[[#This Row],[UFA]])</f>
        <v>Lycée St Joseph Marvejols (48)</v>
      </c>
      <c r="C125" s="142" t="s">
        <v>137</v>
      </c>
      <c r="D125" s="127">
        <v>3</v>
      </c>
      <c r="E125" s="127">
        <v>0</v>
      </c>
      <c r="F125" s="127">
        <v>1</v>
      </c>
      <c r="G125" s="127">
        <v>0</v>
      </c>
      <c r="H125" s="127">
        <v>2</v>
      </c>
      <c r="I125" s="127">
        <v>2</v>
      </c>
      <c r="J125" s="127">
        <v>1</v>
      </c>
      <c r="K125" s="128">
        <f t="shared" si="2"/>
        <v>0.5</v>
      </c>
    </row>
    <row r="126" spans="1:11" ht="156" customHeight="1" x14ac:dyDescent="0.3">
      <c r="A126" s="126" t="s">
        <v>138</v>
      </c>
      <c r="B126" s="126" t="str">
        <f>PROPER(tbl_res2024[[#This Row],[UFA]])</f>
        <v>Lycée St Cécile (81)</v>
      </c>
      <c r="C126" s="142" t="s">
        <v>52</v>
      </c>
      <c r="D126" s="218">
        <v>2</v>
      </c>
      <c r="E126" s="143">
        <v>0</v>
      </c>
      <c r="F126" s="143">
        <v>1</v>
      </c>
      <c r="G126" s="143">
        <v>1</v>
      </c>
      <c r="H126" s="143">
        <v>1</v>
      </c>
      <c r="I126" s="143">
        <v>1</v>
      </c>
      <c r="J126" s="143">
        <v>1</v>
      </c>
      <c r="K126" s="217">
        <f t="shared" si="2"/>
        <v>1</v>
      </c>
    </row>
    <row r="127" spans="1:11" ht="156" customHeight="1" thickBot="1" x14ac:dyDescent="0.35">
      <c r="A127" s="159" t="s">
        <v>139</v>
      </c>
      <c r="B127" s="159" t="str">
        <f>PROPER(tbl_res2024[[#This Row],[UFA]])</f>
        <v>Lycée St Dominique (81)</v>
      </c>
      <c r="C127" s="219" t="s">
        <v>140</v>
      </c>
      <c r="D127" s="220">
        <v>6</v>
      </c>
      <c r="E127" s="157">
        <v>2</v>
      </c>
      <c r="F127" s="157">
        <v>1</v>
      </c>
      <c r="G127" s="157">
        <v>0</v>
      </c>
      <c r="H127" s="157">
        <v>4</v>
      </c>
      <c r="I127" s="157">
        <v>4</v>
      </c>
      <c r="J127" s="157">
        <v>4</v>
      </c>
      <c r="K127" s="221">
        <f t="shared" si="2"/>
        <v>1</v>
      </c>
    </row>
    <row r="128" spans="1:11" s="158" customFormat="1" ht="156" customHeight="1" thickBot="1" x14ac:dyDescent="0.35">
      <c r="A128" s="160" t="s">
        <v>141</v>
      </c>
      <c r="B128" s="160" t="str">
        <f>PROPER(tbl_res2024[[#This Row],[UFA]])</f>
        <v>Lycée Jeanne D'Arc (12)</v>
      </c>
      <c r="C128" s="161" t="s">
        <v>58</v>
      </c>
      <c r="D128" s="162">
        <v>1</v>
      </c>
      <c r="E128" s="163">
        <v>0</v>
      </c>
      <c r="F128" s="163">
        <v>0</v>
      </c>
      <c r="G128" s="163">
        <v>0</v>
      </c>
      <c r="H128" s="163">
        <v>1</v>
      </c>
      <c r="I128" s="163">
        <v>1</v>
      </c>
      <c r="J128" s="163">
        <v>1</v>
      </c>
      <c r="K128" s="164">
        <f>J128/I128</f>
        <v>1</v>
      </c>
    </row>
    <row r="129" spans="1:11" ht="156" customHeight="1" x14ac:dyDescent="0.3">
      <c r="A129" s="165" t="s">
        <v>142</v>
      </c>
      <c r="B129" s="165" t="str">
        <f>PROPER(tbl_res2024[[#This Row],[UFA]])</f>
        <v>Lycée Vaxergues (12)</v>
      </c>
      <c r="C129" s="166" t="s">
        <v>133</v>
      </c>
      <c r="D129" s="167">
        <v>1</v>
      </c>
      <c r="E129" s="168">
        <v>0</v>
      </c>
      <c r="F129" s="168">
        <v>0</v>
      </c>
      <c r="G129" s="168">
        <v>0</v>
      </c>
      <c r="H129" s="169">
        <v>1</v>
      </c>
      <c r="I129" s="170">
        <v>1</v>
      </c>
      <c r="J129" s="171">
        <v>1</v>
      </c>
      <c r="K129" s="172">
        <f t="shared" si="2"/>
        <v>1</v>
      </c>
    </row>
    <row r="130" spans="1:11" s="158" customFormat="1" ht="156" customHeight="1" x14ac:dyDescent="0.3">
      <c r="A130" s="173" t="s">
        <v>143</v>
      </c>
      <c r="B130" s="173" t="str">
        <f>PROPER(tbl_res2024[[#This Row],[UFA]])</f>
        <v>Lycée Le Caousou (31)</v>
      </c>
      <c r="C130" s="174" t="s">
        <v>144</v>
      </c>
      <c r="D130" s="175">
        <v>3</v>
      </c>
      <c r="E130" s="176">
        <v>0</v>
      </c>
      <c r="F130" s="176">
        <v>0</v>
      </c>
      <c r="G130" s="176">
        <v>0</v>
      </c>
      <c r="H130" s="175">
        <v>3</v>
      </c>
      <c r="I130" s="175">
        <v>3</v>
      </c>
      <c r="J130" s="176">
        <v>3</v>
      </c>
      <c r="K130" s="177">
        <f t="shared" si="2"/>
        <v>1</v>
      </c>
    </row>
    <row r="131" spans="1:11" s="182" customFormat="1" ht="156" customHeight="1" x14ac:dyDescent="0.3">
      <c r="A131" s="165" t="s">
        <v>145</v>
      </c>
      <c r="B131" s="165" t="str">
        <f>PROPER(tbl_res2024[[#This Row],[UFA]])</f>
        <v>Lycée L'Oratoire (32)</v>
      </c>
      <c r="C131" s="222" t="s">
        <v>18</v>
      </c>
      <c r="D131" s="165">
        <v>1</v>
      </c>
      <c r="E131" s="165">
        <v>0</v>
      </c>
      <c r="F131" s="165">
        <v>0</v>
      </c>
      <c r="G131" s="181">
        <v>0</v>
      </c>
      <c r="H131" s="165">
        <v>1</v>
      </c>
      <c r="I131" s="165">
        <v>1</v>
      </c>
      <c r="J131" s="165">
        <v>1</v>
      </c>
      <c r="K131" s="223">
        <f t="shared" si="2"/>
        <v>1</v>
      </c>
    </row>
    <row r="132" spans="1:11" s="158" customFormat="1" ht="156" customHeight="1" x14ac:dyDescent="0.3">
      <c r="A132" s="173" t="s">
        <v>146</v>
      </c>
      <c r="B132" s="173" t="s">
        <v>146</v>
      </c>
      <c r="C132" s="224" t="s">
        <v>147</v>
      </c>
      <c r="D132" s="173">
        <v>1</v>
      </c>
      <c r="E132" s="173">
        <v>0</v>
      </c>
      <c r="F132" s="173">
        <v>0</v>
      </c>
      <c r="G132" s="180">
        <v>1</v>
      </c>
      <c r="H132" s="173">
        <v>1</v>
      </c>
      <c r="I132" s="173">
        <v>1</v>
      </c>
      <c r="J132" s="173">
        <v>1</v>
      </c>
      <c r="K132" s="225">
        <f t="shared" si="2"/>
        <v>1</v>
      </c>
    </row>
    <row r="133" spans="1:11" ht="156" customHeight="1" thickBot="1" x14ac:dyDescent="0.45">
      <c r="A133" s="199"/>
      <c r="B133" s="199"/>
      <c r="C133" s="200"/>
      <c r="D133" s="199">
        <f>SUBTOTAL(109,tbl_res2024[Total 
contrats])</f>
        <v>954</v>
      </c>
      <c r="E133" s="199">
        <f>SUBTOTAL(109,tbl_res2024[Abandon])</f>
        <v>49</v>
      </c>
      <c r="F133" s="199">
        <f>SUBTOTAL(109,tbl_res2024[Rupture avec Poursuite
(nouveau contrat ou SFP/Scolaire)
])</f>
        <v>104</v>
      </c>
      <c r="G133" s="178">
        <f>SUBTOTAL(109,tbl_res2024[Bénéficiaire d''un aménagement ])</f>
        <v>65</v>
      </c>
      <c r="H133" s="199">
        <f>SUBTOTAL(109,tbl_res2024[[Inscrits ]])</f>
        <v>867</v>
      </c>
      <c r="I133" s="199">
        <f>SUBTOTAL(109,tbl_res2024[Présents])</f>
        <v>851</v>
      </c>
      <c r="J133" s="199">
        <f>SUBTOTAL(109,tbl_res2024[Reçus])</f>
        <v>747</v>
      </c>
      <c r="K133" s="201">
        <f>(J133/I133*100)</f>
        <v>87.779083431257348</v>
      </c>
    </row>
    <row r="134" spans="1:11" ht="156" customHeight="1" thickBot="1" x14ac:dyDescent="0.35">
      <c r="E134" s="183">
        <f>(E133/D133*100)</f>
        <v>5.1362683438155132</v>
      </c>
      <c r="F134" s="184">
        <f>(F133/D133*100)</f>
        <v>10.90146750524109</v>
      </c>
      <c r="G134" s="185">
        <f>(G133/D133*100)</f>
        <v>6.8134171907756809</v>
      </c>
      <c r="H134" s="185">
        <f>(H133/D133*100)</f>
        <v>90.880503144654085</v>
      </c>
      <c r="I134" s="185">
        <f>(I133/D133*100)</f>
        <v>89.20335429769392</v>
      </c>
      <c r="J134" s="185">
        <f>(J133/I133*100)</f>
        <v>87.779083431257348</v>
      </c>
      <c r="K134" s="185" t="e">
        <f>(K133/#REF!*100)</f>
        <v>#REF!</v>
      </c>
    </row>
  </sheetData>
  <mergeCells count="1">
    <mergeCell ref="A1:K1"/>
  </mergeCells>
  <pageMargins left="0.7" right="0.7" top="0.75" bottom="0.75" header="0.3" footer="0.3"/>
  <pageSetup paperSize="8" scale="5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6"/>
  <sheetViews>
    <sheetView topLeftCell="C1" workbookViewId="0">
      <selection activeCell="C138" sqref="C138"/>
    </sheetView>
  </sheetViews>
  <sheetFormatPr baseColWidth="10" defaultColWidth="11.44140625" defaultRowHeight="14.4" x14ac:dyDescent="0.3"/>
  <cols>
    <col min="1" max="1" width="49.44140625" bestFit="1" customWidth="1"/>
    <col min="2" max="2" width="49.5546875" bestFit="1" customWidth="1"/>
    <col min="3" max="3" width="92" customWidth="1"/>
    <col min="4" max="4" width="16.44140625" bestFit="1" customWidth="1"/>
    <col min="5" max="5" width="12" bestFit="1" customWidth="1"/>
    <col min="6" max="6" width="22.33203125" customWidth="1"/>
    <col min="7" max="7" width="22.88671875" customWidth="1"/>
    <col min="8" max="8" width="10" bestFit="1" customWidth="1"/>
    <col min="9" max="9" width="11" bestFit="1" customWidth="1"/>
    <col min="10" max="10" width="8.44140625" bestFit="1" customWidth="1"/>
    <col min="11" max="11" width="12" style="188" bestFit="1" customWidth="1"/>
  </cols>
  <sheetData>
    <row r="1" spans="1:11" x14ac:dyDescent="0.3">
      <c r="A1" t="s">
        <v>0</v>
      </c>
    </row>
    <row r="2" spans="1:11" s="192" customFormat="1" ht="57.6" x14ac:dyDescent="0.3">
      <c r="A2" s="190" t="s">
        <v>1</v>
      </c>
      <c r="B2" s="190" t="s">
        <v>2</v>
      </c>
      <c r="C2" s="190" t="s">
        <v>3</v>
      </c>
      <c r="D2" s="190" t="s">
        <v>4</v>
      </c>
      <c r="E2" s="190" t="s">
        <v>5</v>
      </c>
      <c r="F2" s="190" t="s">
        <v>6</v>
      </c>
      <c r="G2" s="190" t="s">
        <v>7</v>
      </c>
      <c r="H2" s="190" t="s">
        <v>8</v>
      </c>
      <c r="I2" s="190" t="s">
        <v>9</v>
      </c>
      <c r="J2" s="190" t="s">
        <v>10</v>
      </c>
      <c r="K2" s="191" t="s">
        <v>11</v>
      </c>
    </row>
    <row r="3" spans="1:11" x14ac:dyDescent="0.3">
      <c r="A3" s="189" t="s">
        <v>12</v>
      </c>
      <c r="B3" s="189" t="s">
        <v>148</v>
      </c>
      <c r="C3" s="189" t="s">
        <v>13</v>
      </c>
      <c r="D3">
        <v>4</v>
      </c>
      <c r="E3">
        <v>1</v>
      </c>
      <c r="F3">
        <v>0</v>
      </c>
      <c r="G3">
        <v>1</v>
      </c>
      <c r="H3">
        <v>3</v>
      </c>
      <c r="I3">
        <v>3</v>
      </c>
      <c r="J3">
        <v>3</v>
      </c>
      <c r="K3" s="188">
        <v>1</v>
      </c>
    </row>
    <row r="4" spans="1:11" x14ac:dyDescent="0.3">
      <c r="A4" t="s">
        <v>12</v>
      </c>
      <c r="B4" t="s">
        <v>148</v>
      </c>
      <c r="C4" t="s">
        <v>14</v>
      </c>
      <c r="D4">
        <v>7</v>
      </c>
      <c r="E4">
        <v>1</v>
      </c>
      <c r="F4">
        <v>1</v>
      </c>
      <c r="G4">
        <v>0</v>
      </c>
      <c r="H4">
        <v>5</v>
      </c>
      <c r="I4">
        <v>5</v>
      </c>
      <c r="J4">
        <v>5</v>
      </c>
      <c r="K4" s="188">
        <v>1</v>
      </c>
    </row>
    <row r="5" spans="1:11" x14ac:dyDescent="0.3">
      <c r="A5" t="s">
        <v>15</v>
      </c>
      <c r="B5" t="s">
        <v>149</v>
      </c>
      <c r="C5" t="s">
        <v>16</v>
      </c>
      <c r="D5">
        <v>3</v>
      </c>
      <c r="E5">
        <v>0</v>
      </c>
      <c r="F5">
        <v>0</v>
      </c>
      <c r="G5">
        <v>0</v>
      </c>
      <c r="H5">
        <v>3</v>
      </c>
      <c r="I5">
        <v>3</v>
      </c>
      <c r="J5">
        <v>3</v>
      </c>
      <c r="K5" s="188">
        <v>1</v>
      </c>
    </row>
    <row r="6" spans="1:11" x14ac:dyDescent="0.3">
      <c r="A6" t="s">
        <v>17</v>
      </c>
      <c r="B6" t="s">
        <v>150</v>
      </c>
      <c r="C6" t="s">
        <v>18</v>
      </c>
      <c r="D6">
        <v>8</v>
      </c>
      <c r="E6">
        <v>0</v>
      </c>
      <c r="F6">
        <v>3</v>
      </c>
      <c r="G6">
        <v>0</v>
      </c>
      <c r="H6">
        <v>7</v>
      </c>
      <c r="I6">
        <v>7</v>
      </c>
      <c r="J6">
        <v>7</v>
      </c>
      <c r="K6" s="188">
        <v>1</v>
      </c>
    </row>
    <row r="7" spans="1:11" x14ac:dyDescent="0.3">
      <c r="A7" t="s">
        <v>17</v>
      </c>
      <c r="B7" t="s">
        <v>150</v>
      </c>
      <c r="C7" t="s">
        <v>19</v>
      </c>
      <c r="D7">
        <v>18</v>
      </c>
      <c r="E7">
        <v>1</v>
      </c>
      <c r="F7">
        <v>2</v>
      </c>
      <c r="G7">
        <v>2</v>
      </c>
      <c r="H7">
        <v>15</v>
      </c>
      <c r="I7">
        <v>14</v>
      </c>
      <c r="J7">
        <v>14</v>
      </c>
      <c r="K7" s="188">
        <v>1</v>
      </c>
    </row>
    <row r="8" spans="1:11" x14ac:dyDescent="0.3">
      <c r="A8" t="s">
        <v>20</v>
      </c>
      <c r="B8" t="s">
        <v>151</v>
      </c>
      <c r="C8" t="s">
        <v>21</v>
      </c>
      <c r="D8">
        <v>6</v>
      </c>
      <c r="E8">
        <v>0</v>
      </c>
      <c r="F8">
        <v>1</v>
      </c>
      <c r="G8">
        <v>0</v>
      </c>
      <c r="H8">
        <v>5</v>
      </c>
      <c r="I8">
        <v>5</v>
      </c>
      <c r="J8">
        <v>4</v>
      </c>
      <c r="K8" s="188">
        <v>0.8</v>
      </c>
    </row>
    <row r="9" spans="1:11" x14ac:dyDescent="0.3">
      <c r="A9" t="s">
        <v>20</v>
      </c>
      <c r="B9" t="s">
        <v>151</v>
      </c>
      <c r="C9" t="s">
        <v>22</v>
      </c>
      <c r="D9">
        <v>5</v>
      </c>
      <c r="E9">
        <v>0</v>
      </c>
      <c r="F9">
        <v>0</v>
      </c>
      <c r="G9">
        <v>1</v>
      </c>
      <c r="H9">
        <v>5</v>
      </c>
      <c r="I9">
        <v>5</v>
      </c>
      <c r="J9">
        <v>5</v>
      </c>
      <c r="K9" s="188">
        <v>1</v>
      </c>
    </row>
    <row r="10" spans="1:11" x14ac:dyDescent="0.3">
      <c r="A10" t="s">
        <v>23</v>
      </c>
      <c r="B10" t="s">
        <v>23</v>
      </c>
      <c r="C10" t="s">
        <v>24</v>
      </c>
      <c r="D10">
        <v>4</v>
      </c>
      <c r="E10">
        <v>0</v>
      </c>
      <c r="F10">
        <v>0</v>
      </c>
      <c r="G10">
        <v>0</v>
      </c>
      <c r="H10">
        <v>4</v>
      </c>
      <c r="I10">
        <v>4</v>
      </c>
      <c r="J10">
        <v>4</v>
      </c>
      <c r="K10" s="188">
        <v>1</v>
      </c>
    </row>
    <row r="11" spans="1:11" x14ac:dyDescent="0.3">
      <c r="A11" t="s">
        <v>23</v>
      </c>
      <c r="B11" t="s">
        <v>23</v>
      </c>
      <c r="C11" t="s">
        <v>25</v>
      </c>
      <c r="D11">
        <v>1</v>
      </c>
      <c r="E11">
        <v>1</v>
      </c>
      <c r="F11">
        <v>0</v>
      </c>
      <c r="G11">
        <v>0</v>
      </c>
      <c r="H11">
        <v>1</v>
      </c>
      <c r="I11">
        <v>1</v>
      </c>
      <c r="J11">
        <v>0</v>
      </c>
      <c r="K11" s="188">
        <v>0</v>
      </c>
    </row>
    <row r="12" spans="1:11" x14ac:dyDescent="0.3">
      <c r="A12" t="s">
        <v>23</v>
      </c>
      <c r="B12" t="s">
        <v>23</v>
      </c>
      <c r="C12" t="s">
        <v>26</v>
      </c>
      <c r="D12">
        <v>3</v>
      </c>
      <c r="E12">
        <v>1</v>
      </c>
      <c r="F12">
        <v>0</v>
      </c>
      <c r="G12">
        <v>0</v>
      </c>
      <c r="H12">
        <v>2</v>
      </c>
      <c r="I12">
        <v>2</v>
      </c>
      <c r="J12">
        <v>2</v>
      </c>
      <c r="K12" s="188">
        <v>1</v>
      </c>
    </row>
    <row r="13" spans="1:11" x14ac:dyDescent="0.3">
      <c r="A13" t="s">
        <v>23</v>
      </c>
      <c r="B13" t="s">
        <v>23</v>
      </c>
      <c r="C13" t="s">
        <v>27</v>
      </c>
      <c r="D13">
        <v>2</v>
      </c>
      <c r="E13">
        <v>0</v>
      </c>
      <c r="F13">
        <v>0</v>
      </c>
      <c r="G13">
        <v>0</v>
      </c>
      <c r="H13">
        <v>2</v>
      </c>
      <c r="I13">
        <v>2</v>
      </c>
      <c r="J13">
        <v>2</v>
      </c>
      <c r="K13" s="188">
        <v>1</v>
      </c>
    </row>
    <row r="14" spans="1:11" x14ac:dyDescent="0.3">
      <c r="A14" t="s">
        <v>23</v>
      </c>
      <c r="B14" t="s">
        <v>23</v>
      </c>
      <c r="C14" t="s">
        <v>28</v>
      </c>
      <c r="D14">
        <v>8</v>
      </c>
      <c r="E14">
        <v>0</v>
      </c>
      <c r="F14">
        <v>0</v>
      </c>
      <c r="G14">
        <v>0</v>
      </c>
      <c r="H14">
        <v>8</v>
      </c>
      <c r="I14">
        <v>8</v>
      </c>
      <c r="J14">
        <v>8</v>
      </c>
      <c r="K14" s="188">
        <v>1</v>
      </c>
    </row>
    <row r="15" spans="1:11" x14ac:dyDescent="0.3">
      <c r="A15" t="s">
        <v>23</v>
      </c>
      <c r="B15" t="s">
        <v>23</v>
      </c>
      <c r="C15" t="s">
        <v>29</v>
      </c>
      <c r="D15">
        <v>1</v>
      </c>
      <c r="E15">
        <v>0</v>
      </c>
      <c r="F15">
        <v>0</v>
      </c>
      <c r="G15">
        <v>0</v>
      </c>
      <c r="H15">
        <v>1</v>
      </c>
      <c r="I15">
        <v>1</v>
      </c>
      <c r="J15">
        <v>1</v>
      </c>
      <c r="K15" s="188">
        <v>1</v>
      </c>
    </row>
    <row r="16" spans="1:11" x14ac:dyDescent="0.3">
      <c r="A16" t="s">
        <v>23</v>
      </c>
      <c r="B16" t="s">
        <v>23</v>
      </c>
      <c r="C16" t="s">
        <v>30</v>
      </c>
      <c r="D16">
        <v>10</v>
      </c>
      <c r="E16">
        <v>1</v>
      </c>
      <c r="F16">
        <v>2</v>
      </c>
      <c r="G16">
        <v>1</v>
      </c>
      <c r="H16">
        <v>8</v>
      </c>
      <c r="I16">
        <v>8</v>
      </c>
      <c r="J16">
        <v>8</v>
      </c>
      <c r="K16" s="188">
        <v>1</v>
      </c>
    </row>
    <row r="17" spans="1:11" x14ac:dyDescent="0.3">
      <c r="A17" t="s">
        <v>23</v>
      </c>
      <c r="B17" t="s">
        <v>23</v>
      </c>
      <c r="C17" t="s">
        <v>31</v>
      </c>
      <c r="D17">
        <v>34</v>
      </c>
      <c r="E17">
        <v>3</v>
      </c>
      <c r="F17">
        <v>5</v>
      </c>
      <c r="G17">
        <v>2</v>
      </c>
      <c r="H17">
        <v>27</v>
      </c>
      <c r="I17">
        <v>27</v>
      </c>
      <c r="J17">
        <v>12</v>
      </c>
      <c r="K17" s="188">
        <v>0.44444444444444442</v>
      </c>
    </row>
    <row r="18" spans="1:11" x14ac:dyDescent="0.3">
      <c r="A18" t="s">
        <v>23</v>
      </c>
      <c r="B18" t="s">
        <v>23</v>
      </c>
      <c r="C18" t="s">
        <v>32</v>
      </c>
      <c r="D18">
        <v>34</v>
      </c>
      <c r="E18">
        <v>2</v>
      </c>
      <c r="F18">
        <v>1</v>
      </c>
      <c r="G18">
        <v>1</v>
      </c>
      <c r="H18">
        <v>31</v>
      </c>
      <c r="I18">
        <v>31</v>
      </c>
      <c r="J18">
        <v>16</v>
      </c>
      <c r="K18" s="188">
        <v>0.5161290322580645</v>
      </c>
    </row>
    <row r="19" spans="1:11" x14ac:dyDescent="0.3">
      <c r="A19" t="s">
        <v>23</v>
      </c>
      <c r="B19" t="s">
        <v>23</v>
      </c>
      <c r="C19" t="s">
        <v>33</v>
      </c>
      <c r="D19">
        <v>11</v>
      </c>
      <c r="E19">
        <v>0</v>
      </c>
      <c r="F19">
        <v>1</v>
      </c>
      <c r="G19">
        <v>1</v>
      </c>
      <c r="H19">
        <v>11</v>
      </c>
      <c r="I19">
        <v>11</v>
      </c>
      <c r="J19">
        <v>11</v>
      </c>
      <c r="K19" s="188">
        <v>1</v>
      </c>
    </row>
    <row r="20" spans="1:11" x14ac:dyDescent="0.3">
      <c r="A20" t="s">
        <v>23</v>
      </c>
      <c r="B20" t="s">
        <v>23</v>
      </c>
      <c r="C20" t="s">
        <v>34</v>
      </c>
      <c r="D20">
        <v>25</v>
      </c>
      <c r="E20">
        <v>0</v>
      </c>
      <c r="F20">
        <v>8</v>
      </c>
      <c r="G20">
        <v>2</v>
      </c>
      <c r="H20">
        <v>23</v>
      </c>
      <c r="I20">
        <v>23</v>
      </c>
      <c r="J20">
        <v>23</v>
      </c>
      <c r="K20" s="188">
        <v>1</v>
      </c>
    </row>
    <row r="21" spans="1:11" x14ac:dyDescent="0.3">
      <c r="A21" t="s">
        <v>23</v>
      </c>
      <c r="B21" t="s">
        <v>23</v>
      </c>
      <c r="C21" t="s">
        <v>35</v>
      </c>
      <c r="D21">
        <v>7</v>
      </c>
      <c r="E21">
        <v>0</v>
      </c>
      <c r="F21">
        <v>3</v>
      </c>
      <c r="G21">
        <v>0</v>
      </c>
      <c r="H21">
        <v>6</v>
      </c>
      <c r="I21">
        <v>6</v>
      </c>
      <c r="J21">
        <v>4</v>
      </c>
      <c r="K21" s="188">
        <v>0.66666666666666663</v>
      </c>
    </row>
    <row r="22" spans="1:11" x14ac:dyDescent="0.3">
      <c r="A22" t="s">
        <v>23</v>
      </c>
      <c r="B22" t="s">
        <v>23</v>
      </c>
      <c r="C22" t="s">
        <v>36</v>
      </c>
      <c r="D22">
        <v>14</v>
      </c>
      <c r="E22">
        <v>0</v>
      </c>
      <c r="F22">
        <v>0</v>
      </c>
      <c r="G22">
        <v>0</v>
      </c>
      <c r="H22">
        <v>14</v>
      </c>
      <c r="I22">
        <v>14</v>
      </c>
      <c r="J22">
        <v>14</v>
      </c>
      <c r="K22" s="188">
        <v>1</v>
      </c>
    </row>
    <row r="23" spans="1:11" x14ac:dyDescent="0.3">
      <c r="A23" t="s">
        <v>23</v>
      </c>
      <c r="B23" t="s">
        <v>23</v>
      </c>
      <c r="C23" t="s">
        <v>37</v>
      </c>
      <c r="D23">
        <v>19</v>
      </c>
      <c r="E23">
        <v>1</v>
      </c>
      <c r="F23">
        <v>3</v>
      </c>
      <c r="G23">
        <v>3</v>
      </c>
      <c r="H23">
        <v>16</v>
      </c>
      <c r="I23">
        <v>15</v>
      </c>
      <c r="J23">
        <v>14</v>
      </c>
      <c r="K23" s="188">
        <v>0.93333333333333335</v>
      </c>
    </row>
    <row r="24" spans="1:11" x14ac:dyDescent="0.3">
      <c r="A24" t="s">
        <v>23</v>
      </c>
      <c r="B24" t="s">
        <v>23</v>
      </c>
      <c r="C24" t="s">
        <v>38</v>
      </c>
      <c r="D24">
        <v>29</v>
      </c>
      <c r="E24">
        <v>0</v>
      </c>
      <c r="F24">
        <v>0</v>
      </c>
      <c r="G24">
        <v>2</v>
      </c>
      <c r="H24">
        <v>29</v>
      </c>
      <c r="I24">
        <v>29</v>
      </c>
      <c r="J24">
        <v>29</v>
      </c>
      <c r="K24" s="188">
        <v>1</v>
      </c>
    </row>
    <row r="25" spans="1:11" x14ac:dyDescent="0.3">
      <c r="A25" t="s">
        <v>39</v>
      </c>
      <c r="B25" t="s">
        <v>152</v>
      </c>
      <c r="C25" t="s">
        <v>40</v>
      </c>
      <c r="D25">
        <v>8</v>
      </c>
      <c r="E25">
        <v>0</v>
      </c>
      <c r="F25">
        <v>2</v>
      </c>
      <c r="G25">
        <v>1</v>
      </c>
      <c r="H25">
        <v>7</v>
      </c>
      <c r="I25">
        <v>7</v>
      </c>
      <c r="J25">
        <v>7</v>
      </c>
      <c r="K25" s="188">
        <v>1</v>
      </c>
    </row>
    <row r="26" spans="1:11" x14ac:dyDescent="0.3">
      <c r="A26" t="s">
        <v>41</v>
      </c>
      <c r="B26" t="s">
        <v>153</v>
      </c>
      <c r="C26" t="s">
        <v>42</v>
      </c>
      <c r="D26">
        <v>5</v>
      </c>
      <c r="E26">
        <v>0</v>
      </c>
      <c r="F26">
        <v>0</v>
      </c>
      <c r="G26">
        <v>0</v>
      </c>
      <c r="H26">
        <v>5</v>
      </c>
      <c r="I26">
        <v>5</v>
      </c>
      <c r="J26">
        <v>5</v>
      </c>
      <c r="K26" s="188">
        <v>1</v>
      </c>
    </row>
    <row r="27" spans="1:11" x14ac:dyDescent="0.3">
      <c r="A27" t="s">
        <v>43</v>
      </c>
      <c r="B27" t="s">
        <v>154</v>
      </c>
      <c r="C27" t="s">
        <v>19</v>
      </c>
      <c r="D27">
        <v>6</v>
      </c>
      <c r="E27">
        <v>0</v>
      </c>
      <c r="F27">
        <v>0</v>
      </c>
      <c r="G27">
        <v>0</v>
      </c>
      <c r="H27">
        <v>6</v>
      </c>
      <c r="I27">
        <v>6</v>
      </c>
      <c r="J27">
        <v>6</v>
      </c>
      <c r="K27" s="188">
        <v>1</v>
      </c>
    </row>
    <row r="28" spans="1:11" x14ac:dyDescent="0.3">
      <c r="A28" t="s">
        <v>44</v>
      </c>
      <c r="B28" t="s">
        <v>44</v>
      </c>
      <c r="C28" t="s">
        <v>14</v>
      </c>
      <c r="D28">
        <v>1</v>
      </c>
      <c r="E28">
        <v>0</v>
      </c>
      <c r="F28">
        <v>0</v>
      </c>
      <c r="G28">
        <v>0</v>
      </c>
      <c r="H28">
        <v>1</v>
      </c>
      <c r="I28">
        <v>1</v>
      </c>
      <c r="J28">
        <v>1</v>
      </c>
      <c r="K28" s="188">
        <v>1</v>
      </c>
    </row>
    <row r="29" spans="1:11" x14ac:dyDescent="0.3">
      <c r="A29" t="s">
        <v>44</v>
      </c>
      <c r="B29" t="s">
        <v>44</v>
      </c>
      <c r="C29" t="s">
        <v>45</v>
      </c>
      <c r="D29">
        <v>12</v>
      </c>
      <c r="E29">
        <v>1</v>
      </c>
      <c r="F29">
        <v>3</v>
      </c>
      <c r="G29">
        <v>1</v>
      </c>
      <c r="H29">
        <v>12</v>
      </c>
      <c r="I29">
        <v>11</v>
      </c>
      <c r="J29">
        <v>11</v>
      </c>
      <c r="K29" s="188">
        <v>1</v>
      </c>
    </row>
    <row r="30" spans="1:11" x14ac:dyDescent="0.3">
      <c r="A30" t="s">
        <v>44</v>
      </c>
      <c r="B30" t="s">
        <v>44</v>
      </c>
      <c r="C30" t="s">
        <v>46</v>
      </c>
      <c r="D30">
        <v>1</v>
      </c>
      <c r="E30">
        <v>0</v>
      </c>
      <c r="F30">
        <v>0</v>
      </c>
      <c r="G30">
        <v>0</v>
      </c>
      <c r="H30">
        <v>1</v>
      </c>
      <c r="I30">
        <v>1</v>
      </c>
      <c r="J30">
        <v>1</v>
      </c>
      <c r="K30" s="188">
        <v>1</v>
      </c>
    </row>
    <row r="31" spans="1:11" x14ac:dyDescent="0.3">
      <c r="A31" t="s">
        <v>44</v>
      </c>
      <c r="B31" t="s">
        <v>44</v>
      </c>
      <c r="C31" t="s">
        <v>19</v>
      </c>
      <c r="D31">
        <v>20</v>
      </c>
      <c r="E31">
        <v>0</v>
      </c>
      <c r="F31">
        <v>2</v>
      </c>
      <c r="G31">
        <v>6</v>
      </c>
      <c r="H31">
        <v>20</v>
      </c>
      <c r="I31">
        <v>20</v>
      </c>
      <c r="J31">
        <v>19</v>
      </c>
      <c r="K31" s="188">
        <v>0.95</v>
      </c>
    </row>
    <row r="32" spans="1:11" x14ac:dyDescent="0.3">
      <c r="A32" t="s">
        <v>44</v>
      </c>
      <c r="B32" t="s">
        <v>44</v>
      </c>
      <c r="C32" t="s">
        <v>47</v>
      </c>
      <c r="D32">
        <v>5</v>
      </c>
      <c r="E32">
        <v>0</v>
      </c>
      <c r="F32">
        <v>1</v>
      </c>
      <c r="G32">
        <v>0</v>
      </c>
      <c r="H32">
        <v>5</v>
      </c>
      <c r="I32">
        <v>4</v>
      </c>
      <c r="J32">
        <v>3</v>
      </c>
      <c r="K32" s="188">
        <v>0.75</v>
      </c>
    </row>
    <row r="33" spans="1:11" x14ac:dyDescent="0.3">
      <c r="A33" t="s">
        <v>48</v>
      </c>
      <c r="B33" t="s">
        <v>155</v>
      </c>
      <c r="C33" t="s">
        <v>49</v>
      </c>
      <c r="D33">
        <v>9</v>
      </c>
      <c r="E33">
        <v>1</v>
      </c>
      <c r="F33">
        <v>1</v>
      </c>
      <c r="G33">
        <v>0</v>
      </c>
      <c r="H33">
        <v>7</v>
      </c>
      <c r="I33">
        <v>7</v>
      </c>
      <c r="J33">
        <v>6</v>
      </c>
      <c r="K33" s="188">
        <v>0.8571428571428571</v>
      </c>
    </row>
    <row r="34" spans="1:11" x14ac:dyDescent="0.3">
      <c r="A34" t="s">
        <v>48</v>
      </c>
      <c r="B34" t="s">
        <v>155</v>
      </c>
      <c r="C34" t="s">
        <v>50</v>
      </c>
      <c r="D34">
        <v>6</v>
      </c>
      <c r="E34">
        <v>0</v>
      </c>
      <c r="F34">
        <v>3</v>
      </c>
      <c r="G34">
        <v>0</v>
      </c>
      <c r="H34">
        <v>5</v>
      </c>
      <c r="I34">
        <v>5</v>
      </c>
      <c r="J34">
        <v>5</v>
      </c>
      <c r="K34" s="188">
        <v>1</v>
      </c>
    </row>
    <row r="35" spans="1:11" x14ac:dyDescent="0.3">
      <c r="A35" t="s">
        <v>48</v>
      </c>
      <c r="B35" t="s">
        <v>48</v>
      </c>
      <c r="C35" t="s">
        <v>24</v>
      </c>
      <c r="D35">
        <v>2</v>
      </c>
      <c r="E35">
        <v>0</v>
      </c>
      <c r="F35">
        <v>0</v>
      </c>
      <c r="G35">
        <v>0</v>
      </c>
      <c r="H35">
        <v>2</v>
      </c>
      <c r="I35">
        <v>2</v>
      </c>
      <c r="J35">
        <v>2</v>
      </c>
      <c r="K35" s="188">
        <v>1</v>
      </c>
    </row>
    <row r="36" spans="1:11" x14ac:dyDescent="0.3">
      <c r="A36" t="s">
        <v>51</v>
      </c>
      <c r="B36" t="s">
        <v>51</v>
      </c>
      <c r="C36" t="s">
        <v>19</v>
      </c>
      <c r="D36">
        <v>8</v>
      </c>
      <c r="E36">
        <v>0</v>
      </c>
      <c r="F36">
        <v>0</v>
      </c>
      <c r="G36">
        <v>0</v>
      </c>
      <c r="H36">
        <v>8</v>
      </c>
      <c r="I36">
        <v>8</v>
      </c>
      <c r="J36">
        <v>6</v>
      </c>
      <c r="K36" s="188">
        <v>0.75</v>
      </c>
    </row>
    <row r="37" spans="1:11" x14ac:dyDescent="0.3">
      <c r="A37" t="s">
        <v>51</v>
      </c>
      <c r="B37" t="s">
        <v>51</v>
      </c>
      <c r="C37" t="s">
        <v>52</v>
      </c>
      <c r="D37">
        <v>3</v>
      </c>
      <c r="E37">
        <v>0</v>
      </c>
      <c r="F37">
        <v>0</v>
      </c>
      <c r="G37">
        <v>0</v>
      </c>
      <c r="H37">
        <v>3</v>
      </c>
      <c r="I37">
        <v>3</v>
      </c>
      <c r="J37">
        <v>3</v>
      </c>
      <c r="K37" s="188">
        <v>1</v>
      </c>
    </row>
    <row r="38" spans="1:11" x14ac:dyDescent="0.3">
      <c r="A38" t="s">
        <v>51</v>
      </c>
      <c r="B38" t="s">
        <v>51</v>
      </c>
      <c r="C38" t="s">
        <v>53</v>
      </c>
      <c r="D38">
        <v>8</v>
      </c>
      <c r="E38">
        <v>0</v>
      </c>
      <c r="F38">
        <v>1</v>
      </c>
      <c r="G38">
        <v>0</v>
      </c>
      <c r="H38">
        <v>8</v>
      </c>
      <c r="I38">
        <v>8</v>
      </c>
      <c r="J38">
        <v>6</v>
      </c>
      <c r="K38" s="188">
        <v>0.75</v>
      </c>
    </row>
    <row r="39" spans="1:11" x14ac:dyDescent="0.3">
      <c r="A39" t="s">
        <v>51</v>
      </c>
      <c r="B39" t="s">
        <v>51</v>
      </c>
      <c r="C39" t="s">
        <v>54</v>
      </c>
      <c r="D39">
        <v>1</v>
      </c>
      <c r="E39">
        <v>0</v>
      </c>
      <c r="F39">
        <v>0</v>
      </c>
      <c r="G39">
        <v>0</v>
      </c>
      <c r="H39">
        <v>1</v>
      </c>
      <c r="I39">
        <v>1</v>
      </c>
      <c r="J39">
        <v>1</v>
      </c>
      <c r="K39" s="188">
        <v>1</v>
      </c>
    </row>
    <row r="40" spans="1:11" x14ac:dyDescent="0.3">
      <c r="A40" t="s">
        <v>55</v>
      </c>
      <c r="B40" t="s">
        <v>156</v>
      </c>
      <c r="C40" t="s">
        <v>18</v>
      </c>
      <c r="D40">
        <v>1</v>
      </c>
      <c r="E40">
        <v>0</v>
      </c>
      <c r="F40">
        <v>0</v>
      </c>
      <c r="G40">
        <v>1</v>
      </c>
      <c r="H40">
        <v>1</v>
      </c>
      <c r="I40">
        <v>1</v>
      </c>
      <c r="J40">
        <v>0</v>
      </c>
      <c r="K40" s="188">
        <v>0</v>
      </c>
    </row>
    <row r="41" spans="1:11" x14ac:dyDescent="0.3">
      <c r="A41" t="s">
        <v>56</v>
      </c>
      <c r="B41" t="s">
        <v>157</v>
      </c>
      <c r="C41" t="s">
        <v>57</v>
      </c>
      <c r="D41">
        <v>2</v>
      </c>
      <c r="E41">
        <v>0</v>
      </c>
      <c r="F41">
        <v>0</v>
      </c>
      <c r="G41">
        <v>0</v>
      </c>
      <c r="H41">
        <v>2</v>
      </c>
      <c r="I41">
        <v>1</v>
      </c>
      <c r="J41">
        <v>1</v>
      </c>
      <c r="K41" s="188">
        <v>1</v>
      </c>
    </row>
    <row r="42" spans="1:11" x14ac:dyDescent="0.3">
      <c r="A42" t="s">
        <v>56</v>
      </c>
      <c r="B42" t="s">
        <v>157</v>
      </c>
      <c r="C42" t="s">
        <v>58</v>
      </c>
      <c r="D42">
        <v>1</v>
      </c>
      <c r="E42">
        <v>0</v>
      </c>
      <c r="F42">
        <v>0</v>
      </c>
      <c r="G42">
        <v>0</v>
      </c>
      <c r="H42">
        <v>1</v>
      </c>
      <c r="I42">
        <v>1</v>
      </c>
      <c r="J42">
        <v>1</v>
      </c>
      <c r="K42" s="188">
        <v>1</v>
      </c>
    </row>
    <row r="43" spans="1:11" x14ac:dyDescent="0.3">
      <c r="A43" t="s">
        <v>56</v>
      </c>
      <c r="B43" t="s">
        <v>157</v>
      </c>
      <c r="C43" t="s">
        <v>46</v>
      </c>
      <c r="D43">
        <v>2</v>
      </c>
      <c r="E43">
        <v>0</v>
      </c>
      <c r="F43">
        <v>0</v>
      </c>
      <c r="G43">
        <v>0</v>
      </c>
      <c r="H43">
        <v>2</v>
      </c>
      <c r="I43">
        <v>2</v>
      </c>
      <c r="J43">
        <v>1</v>
      </c>
      <c r="K43" s="188">
        <v>0.5</v>
      </c>
    </row>
    <row r="44" spans="1:11" x14ac:dyDescent="0.3">
      <c r="A44" t="s">
        <v>59</v>
      </c>
      <c r="B44" t="s">
        <v>59</v>
      </c>
      <c r="C44" t="s">
        <v>60</v>
      </c>
      <c r="D44">
        <v>8</v>
      </c>
      <c r="E44">
        <v>0</v>
      </c>
      <c r="F44">
        <v>0</v>
      </c>
      <c r="G44">
        <v>2</v>
      </c>
      <c r="H44">
        <v>8</v>
      </c>
      <c r="I44">
        <v>8</v>
      </c>
      <c r="J44">
        <v>6</v>
      </c>
      <c r="K44" s="188">
        <v>0.75</v>
      </c>
    </row>
    <row r="45" spans="1:11" x14ac:dyDescent="0.3">
      <c r="A45" t="s">
        <v>59</v>
      </c>
      <c r="B45" t="s">
        <v>59</v>
      </c>
      <c r="C45" t="s">
        <v>61</v>
      </c>
      <c r="D45">
        <v>14</v>
      </c>
      <c r="E45">
        <v>1</v>
      </c>
      <c r="F45">
        <v>1</v>
      </c>
      <c r="G45">
        <v>1</v>
      </c>
      <c r="H45">
        <v>12</v>
      </c>
      <c r="I45">
        <v>12</v>
      </c>
      <c r="J45">
        <v>12</v>
      </c>
      <c r="K45" s="188">
        <v>1</v>
      </c>
    </row>
    <row r="46" spans="1:11" x14ac:dyDescent="0.3">
      <c r="A46" t="s">
        <v>59</v>
      </c>
      <c r="B46" t="s">
        <v>59</v>
      </c>
      <c r="C46" t="s">
        <v>62</v>
      </c>
      <c r="D46">
        <v>2</v>
      </c>
      <c r="E46">
        <v>0</v>
      </c>
      <c r="F46">
        <v>0</v>
      </c>
      <c r="G46">
        <v>0</v>
      </c>
      <c r="H46">
        <v>2</v>
      </c>
      <c r="I46">
        <v>2</v>
      </c>
      <c r="J46">
        <v>2</v>
      </c>
      <c r="K46" s="188">
        <v>1</v>
      </c>
    </row>
    <row r="47" spans="1:11" x14ac:dyDescent="0.3">
      <c r="A47" t="s">
        <v>59</v>
      </c>
      <c r="B47" t="s">
        <v>59</v>
      </c>
      <c r="C47" t="s">
        <v>63</v>
      </c>
      <c r="D47">
        <v>5</v>
      </c>
      <c r="E47">
        <v>2</v>
      </c>
      <c r="F47">
        <v>0</v>
      </c>
      <c r="G47">
        <v>0</v>
      </c>
      <c r="H47">
        <v>3</v>
      </c>
      <c r="I47">
        <v>3</v>
      </c>
      <c r="J47">
        <v>3</v>
      </c>
      <c r="K47" s="188">
        <v>1</v>
      </c>
    </row>
    <row r="48" spans="1:11" x14ac:dyDescent="0.3">
      <c r="A48" t="s">
        <v>59</v>
      </c>
      <c r="B48" t="s">
        <v>59</v>
      </c>
      <c r="C48" t="s">
        <v>64</v>
      </c>
      <c r="D48">
        <v>1</v>
      </c>
      <c r="E48">
        <v>0</v>
      </c>
      <c r="F48">
        <v>0</v>
      </c>
      <c r="G48">
        <v>0</v>
      </c>
      <c r="H48">
        <v>1</v>
      </c>
      <c r="I48">
        <v>1</v>
      </c>
      <c r="J48">
        <v>1</v>
      </c>
      <c r="K48" s="188">
        <v>1</v>
      </c>
    </row>
    <row r="49" spans="1:11" x14ac:dyDescent="0.3">
      <c r="A49" t="s">
        <v>59</v>
      </c>
      <c r="B49" t="s">
        <v>59</v>
      </c>
      <c r="C49" t="s">
        <v>65</v>
      </c>
      <c r="D49">
        <v>2</v>
      </c>
      <c r="E49">
        <v>0</v>
      </c>
      <c r="F49">
        <v>0</v>
      </c>
      <c r="G49">
        <v>0</v>
      </c>
      <c r="H49">
        <v>2</v>
      </c>
      <c r="I49">
        <v>2</v>
      </c>
      <c r="J49">
        <v>2</v>
      </c>
      <c r="K49" s="188">
        <v>1</v>
      </c>
    </row>
    <row r="50" spans="1:11" x14ac:dyDescent="0.3">
      <c r="A50" t="s">
        <v>66</v>
      </c>
      <c r="B50" t="s">
        <v>158</v>
      </c>
      <c r="C50" t="s">
        <v>67</v>
      </c>
      <c r="D50">
        <v>2</v>
      </c>
      <c r="E50">
        <v>0</v>
      </c>
      <c r="F50">
        <v>1</v>
      </c>
      <c r="G50">
        <v>0</v>
      </c>
      <c r="H50">
        <v>2</v>
      </c>
      <c r="I50">
        <v>2</v>
      </c>
      <c r="J50">
        <v>2</v>
      </c>
      <c r="K50" s="188">
        <v>1</v>
      </c>
    </row>
    <row r="51" spans="1:11" x14ac:dyDescent="0.3">
      <c r="A51" t="s">
        <v>66</v>
      </c>
      <c r="B51" t="s">
        <v>158</v>
      </c>
      <c r="C51" t="s">
        <v>68</v>
      </c>
      <c r="D51">
        <v>1</v>
      </c>
      <c r="E51">
        <v>0</v>
      </c>
      <c r="F51">
        <v>0</v>
      </c>
      <c r="G51">
        <v>0</v>
      </c>
      <c r="H51">
        <v>1</v>
      </c>
      <c r="I51">
        <v>1</v>
      </c>
      <c r="J51">
        <v>1</v>
      </c>
      <c r="K51" s="188">
        <v>1</v>
      </c>
    </row>
    <row r="52" spans="1:11" x14ac:dyDescent="0.3">
      <c r="A52" t="s">
        <v>66</v>
      </c>
      <c r="B52" t="s">
        <v>158</v>
      </c>
      <c r="C52" t="s">
        <v>46</v>
      </c>
      <c r="D52">
        <v>1</v>
      </c>
      <c r="E52">
        <v>0</v>
      </c>
      <c r="F52">
        <v>0</v>
      </c>
      <c r="G52">
        <v>0</v>
      </c>
      <c r="H52">
        <v>1</v>
      </c>
      <c r="I52">
        <v>1</v>
      </c>
      <c r="J52">
        <v>1</v>
      </c>
      <c r="K52" s="188">
        <v>1</v>
      </c>
    </row>
    <row r="53" spans="1:11" x14ac:dyDescent="0.3">
      <c r="A53" t="s">
        <v>66</v>
      </c>
      <c r="B53" t="s">
        <v>158</v>
      </c>
      <c r="C53" t="s">
        <v>57</v>
      </c>
      <c r="D53">
        <v>1</v>
      </c>
      <c r="E53">
        <v>0</v>
      </c>
      <c r="F53">
        <v>0</v>
      </c>
      <c r="G53">
        <v>0</v>
      </c>
      <c r="H53">
        <v>1</v>
      </c>
      <c r="I53">
        <v>1</v>
      </c>
      <c r="J53">
        <v>0</v>
      </c>
      <c r="K53" s="188">
        <v>0</v>
      </c>
    </row>
    <row r="54" spans="1:11" x14ac:dyDescent="0.3">
      <c r="A54" t="s">
        <v>66</v>
      </c>
      <c r="B54" t="s">
        <v>158</v>
      </c>
      <c r="C54" t="s">
        <v>69</v>
      </c>
      <c r="D54">
        <v>2</v>
      </c>
      <c r="E54">
        <v>0</v>
      </c>
      <c r="F54">
        <v>0</v>
      </c>
      <c r="G54">
        <v>1</v>
      </c>
      <c r="H54">
        <v>2</v>
      </c>
      <c r="I54">
        <v>2</v>
      </c>
      <c r="J54">
        <v>2</v>
      </c>
      <c r="K54" s="188">
        <v>1</v>
      </c>
    </row>
    <row r="55" spans="1:11" x14ac:dyDescent="0.3">
      <c r="A55" t="s">
        <v>66</v>
      </c>
      <c r="B55" t="s">
        <v>158</v>
      </c>
      <c r="C55" t="s">
        <v>70</v>
      </c>
      <c r="D55">
        <v>1</v>
      </c>
      <c r="E55">
        <v>0</v>
      </c>
      <c r="F55">
        <v>0</v>
      </c>
      <c r="G55">
        <v>0</v>
      </c>
      <c r="H55">
        <v>1</v>
      </c>
      <c r="I55">
        <v>1</v>
      </c>
      <c r="J55">
        <v>1</v>
      </c>
      <c r="K55" s="188">
        <v>1</v>
      </c>
    </row>
    <row r="56" spans="1:11" x14ac:dyDescent="0.3">
      <c r="A56" t="s">
        <v>66</v>
      </c>
      <c r="B56" t="s">
        <v>158</v>
      </c>
      <c r="C56" t="s">
        <v>71</v>
      </c>
      <c r="D56">
        <v>15</v>
      </c>
      <c r="E56">
        <v>0</v>
      </c>
      <c r="F56">
        <v>3</v>
      </c>
      <c r="G56">
        <v>0</v>
      </c>
      <c r="H56">
        <v>14</v>
      </c>
      <c r="I56">
        <v>14</v>
      </c>
      <c r="J56">
        <v>11</v>
      </c>
      <c r="K56" s="188">
        <v>0.7857142857142857</v>
      </c>
    </row>
    <row r="57" spans="1:11" x14ac:dyDescent="0.3">
      <c r="A57" t="s">
        <v>66</v>
      </c>
      <c r="B57" t="s">
        <v>158</v>
      </c>
      <c r="C57" t="s">
        <v>72</v>
      </c>
      <c r="D57">
        <v>19</v>
      </c>
      <c r="E57">
        <v>1</v>
      </c>
      <c r="F57">
        <v>4</v>
      </c>
      <c r="G57">
        <v>0</v>
      </c>
      <c r="H57">
        <v>17</v>
      </c>
      <c r="I57">
        <v>16</v>
      </c>
      <c r="J57">
        <v>6</v>
      </c>
      <c r="K57" s="188">
        <v>0.375</v>
      </c>
    </row>
    <row r="58" spans="1:11" x14ac:dyDescent="0.3">
      <c r="A58" t="s">
        <v>66</v>
      </c>
      <c r="B58" t="s">
        <v>158</v>
      </c>
      <c r="C58" t="s">
        <v>47</v>
      </c>
      <c r="D58">
        <v>20</v>
      </c>
      <c r="E58">
        <v>2</v>
      </c>
      <c r="F58">
        <v>1</v>
      </c>
      <c r="G58">
        <v>2</v>
      </c>
      <c r="H58">
        <v>17</v>
      </c>
      <c r="I58">
        <v>17</v>
      </c>
      <c r="J58">
        <v>13</v>
      </c>
      <c r="K58" s="188">
        <v>0.76470588235294112</v>
      </c>
    </row>
    <row r="59" spans="1:11" x14ac:dyDescent="0.3">
      <c r="A59" t="s">
        <v>66</v>
      </c>
      <c r="B59" t="s">
        <v>158</v>
      </c>
      <c r="C59" t="s">
        <v>73</v>
      </c>
      <c r="D59">
        <v>8</v>
      </c>
      <c r="E59">
        <v>0</v>
      </c>
      <c r="F59">
        <v>0</v>
      </c>
      <c r="G59">
        <v>0</v>
      </c>
      <c r="H59">
        <v>8</v>
      </c>
      <c r="I59">
        <v>8</v>
      </c>
      <c r="J59">
        <v>6</v>
      </c>
      <c r="K59" s="188">
        <v>0.75</v>
      </c>
    </row>
    <row r="60" spans="1:11" x14ac:dyDescent="0.3">
      <c r="A60" t="s">
        <v>66</v>
      </c>
      <c r="B60" t="s">
        <v>158</v>
      </c>
      <c r="C60" t="s">
        <v>14</v>
      </c>
      <c r="D60">
        <v>1</v>
      </c>
      <c r="E60">
        <v>0</v>
      </c>
      <c r="F60">
        <v>1</v>
      </c>
      <c r="G60">
        <v>0</v>
      </c>
      <c r="H60">
        <v>1</v>
      </c>
      <c r="I60">
        <v>1</v>
      </c>
      <c r="J60">
        <v>1</v>
      </c>
      <c r="K60" s="188">
        <v>1</v>
      </c>
    </row>
    <row r="61" spans="1:11" x14ac:dyDescent="0.3">
      <c r="A61" t="s">
        <v>74</v>
      </c>
      <c r="B61" t="s">
        <v>159</v>
      </c>
      <c r="C61" t="s">
        <v>52</v>
      </c>
      <c r="D61">
        <v>3</v>
      </c>
      <c r="E61">
        <v>0</v>
      </c>
      <c r="F61">
        <v>0</v>
      </c>
      <c r="G61">
        <v>1</v>
      </c>
      <c r="H61">
        <v>3</v>
      </c>
      <c r="I61">
        <v>3</v>
      </c>
      <c r="J61">
        <v>3</v>
      </c>
      <c r="K61" s="188">
        <v>1</v>
      </c>
    </row>
    <row r="62" spans="1:11" x14ac:dyDescent="0.3">
      <c r="A62" t="s">
        <v>74</v>
      </c>
      <c r="B62" t="s">
        <v>159</v>
      </c>
      <c r="C62" t="s">
        <v>26</v>
      </c>
      <c r="D62">
        <v>4</v>
      </c>
      <c r="E62">
        <v>0</v>
      </c>
      <c r="F62">
        <v>0</v>
      </c>
      <c r="G62">
        <v>0</v>
      </c>
      <c r="H62">
        <v>4</v>
      </c>
      <c r="I62">
        <v>4</v>
      </c>
      <c r="J62">
        <v>2</v>
      </c>
      <c r="K62" s="188">
        <v>0.5</v>
      </c>
    </row>
    <row r="63" spans="1:11" x14ac:dyDescent="0.3">
      <c r="A63" t="s">
        <v>74</v>
      </c>
      <c r="B63" t="s">
        <v>159</v>
      </c>
      <c r="C63" t="s">
        <v>61</v>
      </c>
      <c r="D63">
        <v>1</v>
      </c>
      <c r="E63">
        <v>0</v>
      </c>
      <c r="F63">
        <v>0</v>
      </c>
      <c r="G63">
        <v>0</v>
      </c>
      <c r="H63">
        <v>1</v>
      </c>
      <c r="I63">
        <v>1</v>
      </c>
      <c r="J63">
        <v>1</v>
      </c>
      <c r="K63" s="188">
        <v>1</v>
      </c>
    </row>
    <row r="64" spans="1:11" x14ac:dyDescent="0.3">
      <c r="A64" t="s">
        <v>74</v>
      </c>
      <c r="B64" t="s">
        <v>159</v>
      </c>
      <c r="C64" t="s">
        <v>19</v>
      </c>
      <c r="D64">
        <v>12</v>
      </c>
      <c r="E64">
        <v>0</v>
      </c>
      <c r="F64">
        <v>0</v>
      </c>
      <c r="G64">
        <v>1</v>
      </c>
      <c r="H64">
        <v>12</v>
      </c>
      <c r="I64">
        <v>12</v>
      </c>
      <c r="J64">
        <v>12</v>
      </c>
      <c r="K64" s="188">
        <v>1</v>
      </c>
    </row>
    <row r="65" spans="1:11" x14ac:dyDescent="0.3">
      <c r="A65" t="s">
        <v>74</v>
      </c>
      <c r="B65" t="s">
        <v>159</v>
      </c>
      <c r="C65" t="s">
        <v>75</v>
      </c>
      <c r="D65">
        <v>4</v>
      </c>
      <c r="E65">
        <v>1</v>
      </c>
      <c r="F65">
        <v>0</v>
      </c>
      <c r="G65">
        <v>0</v>
      </c>
      <c r="H65">
        <v>3</v>
      </c>
      <c r="I65">
        <v>3</v>
      </c>
      <c r="J65">
        <v>3</v>
      </c>
      <c r="K65" s="188">
        <v>1</v>
      </c>
    </row>
    <row r="66" spans="1:11" x14ac:dyDescent="0.3">
      <c r="A66" t="s">
        <v>74</v>
      </c>
      <c r="B66" t="s">
        <v>159</v>
      </c>
      <c r="C66" t="s">
        <v>72</v>
      </c>
      <c r="D66">
        <v>2</v>
      </c>
      <c r="E66">
        <v>0</v>
      </c>
      <c r="F66">
        <v>0</v>
      </c>
      <c r="G66">
        <v>0</v>
      </c>
      <c r="H66">
        <v>2</v>
      </c>
      <c r="I66">
        <v>2</v>
      </c>
      <c r="J66">
        <v>2</v>
      </c>
      <c r="K66" s="188">
        <v>1</v>
      </c>
    </row>
    <row r="67" spans="1:11" x14ac:dyDescent="0.3">
      <c r="A67" t="s">
        <v>74</v>
      </c>
      <c r="B67" t="s">
        <v>159</v>
      </c>
      <c r="C67" t="s">
        <v>32</v>
      </c>
      <c r="D67">
        <v>3</v>
      </c>
      <c r="E67">
        <v>0</v>
      </c>
      <c r="F67">
        <v>0</v>
      </c>
      <c r="G67">
        <v>0</v>
      </c>
      <c r="H67">
        <v>3</v>
      </c>
      <c r="I67">
        <v>3</v>
      </c>
      <c r="J67">
        <v>2</v>
      </c>
      <c r="K67" s="188">
        <v>0.66666666666666663</v>
      </c>
    </row>
    <row r="68" spans="1:11" x14ac:dyDescent="0.3">
      <c r="A68" t="s">
        <v>74</v>
      </c>
      <c r="B68" t="s">
        <v>159</v>
      </c>
      <c r="C68" t="s">
        <v>31</v>
      </c>
      <c r="D68">
        <v>4</v>
      </c>
      <c r="E68">
        <v>0</v>
      </c>
      <c r="F68">
        <v>0</v>
      </c>
      <c r="G68">
        <v>0</v>
      </c>
      <c r="H68">
        <v>4</v>
      </c>
      <c r="I68">
        <v>4</v>
      </c>
      <c r="J68">
        <v>2</v>
      </c>
      <c r="K68" s="188">
        <v>0.5</v>
      </c>
    </row>
    <row r="69" spans="1:11" x14ac:dyDescent="0.3">
      <c r="A69" t="s">
        <v>76</v>
      </c>
      <c r="B69" t="s">
        <v>76</v>
      </c>
      <c r="C69" t="s">
        <v>77</v>
      </c>
      <c r="D69">
        <v>6</v>
      </c>
      <c r="E69">
        <v>1</v>
      </c>
      <c r="F69">
        <v>1</v>
      </c>
      <c r="G69">
        <v>0</v>
      </c>
      <c r="H69">
        <v>5</v>
      </c>
      <c r="I69">
        <v>5</v>
      </c>
      <c r="J69">
        <v>3</v>
      </c>
      <c r="K69" s="188">
        <v>0.6</v>
      </c>
    </row>
    <row r="70" spans="1:11" x14ac:dyDescent="0.3">
      <c r="A70" t="s">
        <v>76</v>
      </c>
      <c r="B70" t="s">
        <v>76</v>
      </c>
      <c r="C70" t="s">
        <v>78</v>
      </c>
      <c r="D70">
        <v>6</v>
      </c>
      <c r="E70">
        <v>1</v>
      </c>
      <c r="F70">
        <v>2</v>
      </c>
      <c r="G70">
        <v>0</v>
      </c>
      <c r="H70">
        <v>4</v>
      </c>
      <c r="I70">
        <v>4</v>
      </c>
      <c r="J70">
        <v>0</v>
      </c>
      <c r="K70" s="188">
        <v>0</v>
      </c>
    </row>
    <row r="71" spans="1:11" x14ac:dyDescent="0.3">
      <c r="A71" t="s">
        <v>76</v>
      </c>
      <c r="B71" t="s">
        <v>76</v>
      </c>
      <c r="C71" t="s">
        <v>79</v>
      </c>
      <c r="D71">
        <v>2</v>
      </c>
      <c r="E71">
        <v>1</v>
      </c>
      <c r="F71">
        <v>0</v>
      </c>
      <c r="G71">
        <v>0</v>
      </c>
      <c r="H71">
        <v>1</v>
      </c>
      <c r="I71">
        <v>1</v>
      </c>
      <c r="J71">
        <v>1</v>
      </c>
      <c r="K71" s="188">
        <v>1</v>
      </c>
    </row>
    <row r="72" spans="1:11" x14ac:dyDescent="0.3">
      <c r="A72" t="s">
        <v>80</v>
      </c>
      <c r="B72" t="s">
        <v>80</v>
      </c>
      <c r="C72" t="s">
        <v>81</v>
      </c>
      <c r="D72">
        <v>6</v>
      </c>
      <c r="E72">
        <v>1</v>
      </c>
      <c r="F72">
        <v>0</v>
      </c>
      <c r="G72">
        <v>2</v>
      </c>
      <c r="H72">
        <v>5</v>
      </c>
      <c r="I72">
        <v>5</v>
      </c>
      <c r="J72">
        <v>5</v>
      </c>
      <c r="K72" s="188">
        <v>1</v>
      </c>
    </row>
    <row r="73" spans="1:11" x14ac:dyDescent="0.3">
      <c r="A73" t="s">
        <v>80</v>
      </c>
      <c r="B73" t="s">
        <v>80</v>
      </c>
      <c r="C73" t="s">
        <v>82</v>
      </c>
      <c r="D73">
        <v>1</v>
      </c>
      <c r="E73">
        <v>0</v>
      </c>
      <c r="F73">
        <v>0</v>
      </c>
      <c r="G73">
        <v>0</v>
      </c>
      <c r="H73">
        <v>1</v>
      </c>
      <c r="I73">
        <v>1</v>
      </c>
      <c r="J73">
        <v>1</v>
      </c>
      <c r="K73" s="188">
        <v>1</v>
      </c>
    </row>
    <row r="74" spans="1:11" x14ac:dyDescent="0.3">
      <c r="A74" t="s">
        <v>83</v>
      </c>
      <c r="B74" t="s">
        <v>160</v>
      </c>
      <c r="C74" t="s">
        <v>84</v>
      </c>
      <c r="D74">
        <v>1</v>
      </c>
      <c r="E74">
        <v>0</v>
      </c>
      <c r="F74">
        <v>0</v>
      </c>
      <c r="G74">
        <v>0</v>
      </c>
      <c r="H74">
        <v>1</v>
      </c>
      <c r="I74">
        <v>1</v>
      </c>
      <c r="J74">
        <v>1</v>
      </c>
      <c r="K74" s="188">
        <v>1</v>
      </c>
    </row>
    <row r="75" spans="1:11" x14ac:dyDescent="0.3">
      <c r="A75" t="s">
        <v>83</v>
      </c>
      <c r="B75" t="s">
        <v>160</v>
      </c>
      <c r="C75" t="s">
        <v>85</v>
      </c>
      <c r="D75">
        <v>10</v>
      </c>
      <c r="E75">
        <v>0</v>
      </c>
      <c r="F75">
        <v>0</v>
      </c>
      <c r="G75">
        <v>0</v>
      </c>
      <c r="H75">
        <v>10</v>
      </c>
      <c r="I75">
        <v>10</v>
      </c>
      <c r="J75">
        <v>10</v>
      </c>
      <c r="K75" s="188">
        <v>1</v>
      </c>
    </row>
    <row r="76" spans="1:11" x14ac:dyDescent="0.3">
      <c r="A76" t="s">
        <v>83</v>
      </c>
      <c r="B76" t="s">
        <v>83</v>
      </c>
      <c r="C76" t="s">
        <v>86</v>
      </c>
      <c r="D76">
        <v>1</v>
      </c>
      <c r="E76">
        <v>0</v>
      </c>
      <c r="F76">
        <v>0</v>
      </c>
      <c r="G76">
        <v>0</v>
      </c>
      <c r="H76">
        <v>1</v>
      </c>
      <c r="I76">
        <v>1</v>
      </c>
      <c r="J76">
        <v>1</v>
      </c>
      <c r="K76" s="188">
        <v>1</v>
      </c>
    </row>
    <row r="77" spans="1:11" x14ac:dyDescent="0.3">
      <c r="A77" t="s">
        <v>83</v>
      </c>
      <c r="B77" t="s">
        <v>160</v>
      </c>
      <c r="C77" t="s">
        <v>87</v>
      </c>
      <c r="D77">
        <v>22</v>
      </c>
      <c r="E77">
        <v>1</v>
      </c>
      <c r="F77">
        <v>3</v>
      </c>
      <c r="G77">
        <v>1</v>
      </c>
      <c r="H77">
        <v>22</v>
      </c>
      <c r="I77">
        <v>20</v>
      </c>
      <c r="J77">
        <v>18</v>
      </c>
      <c r="K77" s="188">
        <f t="shared" ref="K77" si="0">J77/I77</f>
        <v>0.9</v>
      </c>
    </row>
    <row r="78" spans="1:11" x14ac:dyDescent="0.3">
      <c r="A78" t="s">
        <v>83</v>
      </c>
      <c r="B78" t="s">
        <v>160</v>
      </c>
      <c r="C78" t="s">
        <v>88</v>
      </c>
      <c r="D78">
        <v>17</v>
      </c>
      <c r="E78">
        <v>0</v>
      </c>
      <c r="F78">
        <v>2</v>
      </c>
      <c r="G78">
        <v>0</v>
      </c>
      <c r="H78">
        <v>15</v>
      </c>
      <c r="I78">
        <v>15</v>
      </c>
      <c r="J78">
        <v>15</v>
      </c>
      <c r="K78" s="188">
        <v>1</v>
      </c>
    </row>
    <row r="79" spans="1:11" x14ac:dyDescent="0.3">
      <c r="A79" t="s">
        <v>83</v>
      </c>
      <c r="B79" t="s">
        <v>160</v>
      </c>
      <c r="C79" t="s">
        <v>89</v>
      </c>
      <c r="D79">
        <v>1</v>
      </c>
      <c r="E79">
        <v>0</v>
      </c>
      <c r="F79">
        <v>0</v>
      </c>
      <c r="G79">
        <v>0</v>
      </c>
      <c r="H79">
        <v>1</v>
      </c>
      <c r="I79">
        <v>1</v>
      </c>
      <c r="J79">
        <v>1</v>
      </c>
      <c r="K79" s="188">
        <v>1</v>
      </c>
    </row>
    <row r="80" spans="1:11" x14ac:dyDescent="0.3">
      <c r="A80" t="s">
        <v>83</v>
      </c>
      <c r="B80" t="s">
        <v>160</v>
      </c>
      <c r="C80" t="s">
        <v>90</v>
      </c>
      <c r="D80">
        <v>14</v>
      </c>
      <c r="E80">
        <v>0</v>
      </c>
      <c r="F80">
        <v>4</v>
      </c>
      <c r="G80">
        <v>0</v>
      </c>
      <c r="H80">
        <v>14</v>
      </c>
      <c r="I80">
        <v>14</v>
      </c>
      <c r="J80">
        <v>14</v>
      </c>
      <c r="K80" s="188">
        <v>1</v>
      </c>
    </row>
    <row r="81" spans="1:11" x14ac:dyDescent="0.3">
      <c r="A81" t="s">
        <v>83</v>
      </c>
      <c r="B81" t="s">
        <v>160</v>
      </c>
      <c r="C81" t="s">
        <v>91</v>
      </c>
      <c r="D81">
        <v>1</v>
      </c>
      <c r="E81">
        <v>0</v>
      </c>
      <c r="F81">
        <v>0</v>
      </c>
      <c r="G81">
        <v>0</v>
      </c>
      <c r="H81">
        <v>1</v>
      </c>
      <c r="I81">
        <v>1</v>
      </c>
      <c r="J81">
        <v>1</v>
      </c>
      <c r="K81" s="188">
        <v>1</v>
      </c>
    </row>
    <row r="82" spans="1:11" x14ac:dyDescent="0.3">
      <c r="A82" t="s">
        <v>83</v>
      </c>
      <c r="B82" t="s">
        <v>160</v>
      </c>
      <c r="C82" t="s">
        <v>50</v>
      </c>
      <c r="D82">
        <v>2</v>
      </c>
      <c r="E82">
        <v>1</v>
      </c>
      <c r="F82">
        <v>1</v>
      </c>
      <c r="G82">
        <v>0</v>
      </c>
      <c r="H82">
        <v>1</v>
      </c>
      <c r="I82">
        <v>1</v>
      </c>
      <c r="J82">
        <v>1</v>
      </c>
      <c r="K82" s="188">
        <v>1</v>
      </c>
    </row>
    <row r="83" spans="1:11" x14ac:dyDescent="0.3">
      <c r="A83" t="s">
        <v>83</v>
      </c>
      <c r="B83" t="s">
        <v>160</v>
      </c>
      <c r="C83" t="s">
        <v>72</v>
      </c>
      <c r="D83">
        <v>2</v>
      </c>
      <c r="E83">
        <v>0</v>
      </c>
      <c r="F83">
        <v>1</v>
      </c>
      <c r="G83">
        <v>0</v>
      </c>
      <c r="H83">
        <v>1</v>
      </c>
      <c r="I83">
        <v>1</v>
      </c>
      <c r="J83">
        <v>1</v>
      </c>
      <c r="K83" s="188">
        <v>1</v>
      </c>
    </row>
    <row r="84" spans="1:11" x14ac:dyDescent="0.3">
      <c r="A84" t="s">
        <v>83</v>
      </c>
      <c r="B84" t="s">
        <v>160</v>
      </c>
      <c r="C84" t="s">
        <v>92</v>
      </c>
      <c r="D84">
        <v>2</v>
      </c>
      <c r="E84">
        <v>0</v>
      </c>
      <c r="F84">
        <v>1</v>
      </c>
      <c r="G84">
        <v>0</v>
      </c>
      <c r="H84">
        <v>2</v>
      </c>
      <c r="I84">
        <v>2</v>
      </c>
      <c r="J84">
        <v>2</v>
      </c>
      <c r="K84" s="188">
        <v>1</v>
      </c>
    </row>
    <row r="85" spans="1:11" x14ac:dyDescent="0.3">
      <c r="A85" t="s">
        <v>83</v>
      </c>
      <c r="B85" t="s">
        <v>160</v>
      </c>
      <c r="C85" t="s">
        <v>93</v>
      </c>
      <c r="D85">
        <v>7</v>
      </c>
      <c r="E85">
        <v>1</v>
      </c>
      <c r="F85">
        <v>0</v>
      </c>
      <c r="G85">
        <v>0</v>
      </c>
      <c r="H85">
        <v>6</v>
      </c>
      <c r="I85">
        <v>6</v>
      </c>
      <c r="J85">
        <v>6</v>
      </c>
      <c r="K85" s="188">
        <v>1</v>
      </c>
    </row>
    <row r="86" spans="1:11" x14ac:dyDescent="0.3">
      <c r="A86" t="s">
        <v>83</v>
      </c>
      <c r="B86" t="s">
        <v>160</v>
      </c>
      <c r="C86" t="s">
        <v>94</v>
      </c>
      <c r="D86">
        <v>1</v>
      </c>
      <c r="E86">
        <v>0</v>
      </c>
      <c r="F86">
        <v>0</v>
      </c>
      <c r="G86">
        <v>0</v>
      </c>
      <c r="H86">
        <v>1</v>
      </c>
      <c r="I86">
        <v>1</v>
      </c>
      <c r="J86">
        <v>1</v>
      </c>
      <c r="K86" s="188">
        <v>1</v>
      </c>
    </row>
    <row r="87" spans="1:11" x14ac:dyDescent="0.3">
      <c r="A87" t="s">
        <v>83</v>
      </c>
      <c r="B87" t="s">
        <v>160</v>
      </c>
      <c r="C87" t="s">
        <v>95</v>
      </c>
      <c r="D87">
        <v>7</v>
      </c>
      <c r="E87">
        <v>0</v>
      </c>
      <c r="F87">
        <v>2</v>
      </c>
      <c r="G87">
        <v>0</v>
      </c>
      <c r="H87">
        <v>7</v>
      </c>
      <c r="I87">
        <v>7</v>
      </c>
      <c r="J87">
        <v>7</v>
      </c>
      <c r="K87" s="188">
        <v>1</v>
      </c>
    </row>
    <row r="88" spans="1:11" x14ac:dyDescent="0.3">
      <c r="A88" t="s">
        <v>83</v>
      </c>
      <c r="B88" t="s">
        <v>160</v>
      </c>
      <c r="C88" t="s">
        <v>96</v>
      </c>
      <c r="D88">
        <v>6</v>
      </c>
      <c r="E88">
        <v>0</v>
      </c>
      <c r="F88">
        <v>1</v>
      </c>
      <c r="G88">
        <v>1</v>
      </c>
      <c r="H88">
        <v>6</v>
      </c>
      <c r="I88">
        <v>6</v>
      </c>
      <c r="J88">
        <v>6</v>
      </c>
      <c r="K88" s="188">
        <v>1</v>
      </c>
    </row>
    <row r="89" spans="1:11" x14ac:dyDescent="0.3">
      <c r="A89" t="s">
        <v>97</v>
      </c>
      <c r="B89" t="s">
        <v>161</v>
      </c>
      <c r="C89" t="s">
        <v>98</v>
      </c>
      <c r="D89">
        <v>4</v>
      </c>
      <c r="E89">
        <v>1</v>
      </c>
      <c r="F89">
        <v>0</v>
      </c>
      <c r="G89">
        <v>0</v>
      </c>
      <c r="H89">
        <v>3</v>
      </c>
      <c r="I89">
        <v>3</v>
      </c>
      <c r="J89">
        <v>3</v>
      </c>
      <c r="K89" s="188">
        <v>1</v>
      </c>
    </row>
    <row r="90" spans="1:11" x14ac:dyDescent="0.3">
      <c r="A90" t="s">
        <v>99</v>
      </c>
      <c r="B90" t="s">
        <v>162</v>
      </c>
      <c r="C90" t="s">
        <v>100</v>
      </c>
      <c r="D90">
        <v>1</v>
      </c>
      <c r="E90">
        <v>1</v>
      </c>
      <c r="F90">
        <v>0</v>
      </c>
      <c r="G90">
        <v>0</v>
      </c>
      <c r="H90">
        <v>1</v>
      </c>
      <c r="I90">
        <v>0</v>
      </c>
      <c r="J90">
        <v>0</v>
      </c>
    </row>
    <row r="91" spans="1:11" x14ac:dyDescent="0.3">
      <c r="A91" t="s">
        <v>99</v>
      </c>
      <c r="B91" t="s">
        <v>162</v>
      </c>
      <c r="C91" t="s">
        <v>47</v>
      </c>
      <c r="D91">
        <v>1</v>
      </c>
      <c r="E91">
        <v>0</v>
      </c>
      <c r="F91">
        <v>0</v>
      </c>
      <c r="G91">
        <v>0</v>
      </c>
      <c r="H91">
        <v>1</v>
      </c>
      <c r="I91">
        <v>1</v>
      </c>
      <c r="J91">
        <v>1</v>
      </c>
      <c r="K91" s="188">
        <v>1</v>
      </c>
    </row>
    <row r="92" spans="1:11" x14ac:dyDescent="0.3">
      <c r="A92" t="s">
        <v>101</v>
      </c>
      <c r="B92" t="s">
        <v>101</v>
      </c>
      <c r="C92" t="s">
        <v>102</v>
      </c>
      <c r="D92">
        <v>8</v>
      </c>
      <c r="E92">
        <v>0</v>
      </c>
      <c r="F92">
        <v>1</v>
      </c>
      <c r="G92">
        <v>0</v>
      </c>
      <c r="H92">
        <v>8</v>
      </c>
      <c r="I92">
        <v>8</v>
      </c>
      <c r="J92">
        <v>8</v>
      </c>
      <c r="K92" s="188">
        <v>1</v>
      </c>
    </row>
    <row r="93" spans="1:11" x14ac:dyDescent="0.3">
      <c r="A93" t="s">
        <v>103</v>
      </c>
      <c r="B93" t="s">
        <v>163</v>
      </c>
      <c r="C93" t="s">
        <v>104</v>
      </c>
      <c r="D93">
        <v>6</v>
      </c>
      <c r="E93">
        <v>0</v>
      </c>
      <c r="F93">
        <v>0</v>
      </c>
      <c r="G93">
        <v>0</v>
      </c>
      <c r="H93">
        <v>6</v>
      </c>
      <c r="I93">
        <v>6</v>
      </c>
      <c r="J93">
        <v>5</v>
      </c>
      <c r="K93" s="188">
        <v>0.83333333333333337</v>
      </c>
    </row>
    <row r="94" spans="1:11" x14ac:dyDescent="0.3">
      <c r="A94" t="s">
        <v>105</v>
      </c>
      <c r="B94" t="s">
        <v>164</v>
      </c>
      <c r="C94" t="s">
        <v>106</v>
      </c>
      <c r="D94">
        <v>19</v>
      </c>
      <c r="E94">
        <v>0</v>
      </c>
      <c r="F94">
        <v>4</v>
      </c>
      <c r="G94">
        <v>0</v>
      </c>
      <c r="H94">
        <v>18</v>
      </c>
      <c r="I94">
        <v>17</v>
      </c>
      <c r="J94">
        <v>16</v>
      </c>
      <c r="K94" s="188">
        <v>0.94117647058823528</v>
      </c>
    </row>
    <row r="95" spans="1:11" x14ac:dyDescent="0.3">
      <c r="A95" t="s">
        <v>105</v>
      </c>
      <c r="B95" t="s">
        <v>164</v>
      </c>
      <c r="C95" t="s">
        <v>107</v>
      </c>
      <c r="D95">
        <v>61</v>
      </c>
      <c r="E95">
        <v>2</v>
      </c>
      <c r="F95">
        <v>3</v>
      </c>
      <c r="G95">
        <v>3</v>
      </c>
      <c r="H95">
        <v>56</v>
      </c>
      <c r="I95">
        <v>56</v>
      </c>
      <c r="J95">
        <v>56</v>
      </c>
      <c r="K95" s="188">
        <v>1</v>
      </c>
    </row>
    <row r="96" spans="1:11" x14ac:dyDescent="0.3">
      <c r="A96" t="s">
        <v>105</v>
      </c>
      <c r="B96" t="s">
        <v>164</v>
      </c>
      <c r="C96" t="s">
        <v>108</v>
      </c>
      <c r="D96">
        <v>11</v>
      </c>
      <c r="E96">
        <v>0</v>
      </c>
      <c r="F96">
        <v>0</v>
      </c>
      <c r="G96">
        <v>1</v>
      </c>
      <c r="H96">
        <v>11</v>
      </c>
      <c r="I96">
        <v>11</v>
      </c>
      <c r="J96">
        <v>11</v>
      </c>
      <c r="K96" s="188">
        <v>1</v>
      </c>
    </row>
    <row r="97" spans="1:11" ht="28.8" x14ac:dyDescent="0.3">
      <c r="A97" t="s">
        <v>109</v>
      </c>
      <c r="B97" t="s">
        <v>109</v>
      </c>
      <c r="C97" s="202" t="s">
        <v>165</v>
      </c>
      <c r="D97">
        <v>5</v>
      </c>
      <c r="E97">
        <v>2</v>
      </c>
      <c r="F97">
        <v>1</v>
      </c>
      <c r="G97">
        <v>2</v>
      </c>
      <c r="H97">
        <v>3</v>
      </c>
      <c r="I97">
        <v>3</v>
      </c>
      <c r="J97">
        <v>3</v>
      </c>
      <c r="K97" s="188">
        <v>1</v>
      </c>
    </row>
    <row r="98" spans="1:11" x14ac:dyDescent="0.3">
      <c r="A98" t="s">
        <v>109</v>
      </c>
      <c r="B98" t="s">
        <v>109</v>
      </c>
      <c r="C98" t="s">
        <v>111</v>
      </c>
      <c r="D98">
        <v>2</v>
      </c>
      <c r="E98">
        <v>0</v>
      </c>
      <c r="F98">
        <v>0</v>
      </c>
      <c r="G98">
        <v>0</v>
      </c>
      <c r="H98">
        <v>2</v>
      </c>
      <c r="I98">
        <v>2</v>
      </c>
      <c r="J98">
        <v>2</v>
      </c>
      <c r="K98" s="188">
        <v>1</v>
      </c>
    </row>
    <row r="99" spans="1:11" ht="28.8" x14ac:dyDescent="0.3">
      <c r="A99" t="s">
        <v>109</v>
      </c>
      <c r="B99" t="s">
        <v>109</v>
      </c>
      <c r="C99" s="202" t="s">
        <v>166</v>
      </c>
      <c r="D99">
        <v>3</v>
      </c>
      <c r="E99">
        <v>0</v>
      </c>
      <c r="F99">
        <v>0</v>
      </c>
      <c r="G99">
        <v>1</v>
      </c>
      <c r="H99">
        <v>3</v>
      </c>
      <c r="I99">
        <v>3</v>
      </c>
      <c r="J99">
        <v>2</v>
      </c>
      <c r="K99" s="188">
        <v>0.66659999999999997</v>
      </c>
    </row>
    <row r="100" spans="1:11" x14ac:dyDescent="0.3">
      <c r="A100" t="s">
        <v>113</v>
      </c>
      <c r="B100" t="s">
        <v>113</v>
      </c>
      <c r="C100" t="s">
        <v>61</v>
      </c>
      <c r="D100">
        <v>20</v>
      </c>
      <c r="E100">
        <v>1</v>
      </c>
      <c r="F100">
        <v>2</v>
      </c>
      <c r="G100">
        <v>3</v>
      </c>
      <c r="H100">
        <v>19</v>
      </c>
      <c r="I100">
        <v>19</v>
      </c>
      <c r="J100">
        <v>15</v>
      </c>
      <c r="K100" s="188">
        <v>0.78947368421052633</v>
      </c>
    </row>
    <row r="101" spans="1:11" x14ac:dyDescent="0.3">
      <c r="A101" t="s">
        <v>113</v>
      </c>
      <c r="B101" t="s">
        <v>113</v>
      </c>
      <c r="C101" t="s">
        <v>114</v>
      </c>
      <c r="D101">
        <v>17</v>
      </c>
      <c r="E101">
        <v>0</v>
      </c>
      <c r="F101">
        <v>0</v>
      </c>
      <c r="G101">
        <v>0</v>
      </c>
      <c r="H101">
        <v>17</v>
      </c>
      <c r="I101">
        <v>17</v>
      </c>
      <c r="J101">
        <v>16</v>
      </c>
      <c r="K101" s="188">
        <v>0.94117647058823528</v>
      </c>
    </row>
    <row r="102" spans="1:11" x14ac:dyDescent="0.3">
      <c r="A102" t="s">
        <v>113</v>
      </c>
      <c r="B102" t="s">
        <v>113</v>
      </c>
      <c r="C102" t="s">
        <v>115</v>
      </c>
      <c r="D102">
        <v>8</v>
      </c>
      <c r="E102">
        <v>2</v>
      </c>
      <c r="F102">
        <v>0</v>
      </c>
      <c r="G102">
        <v>0</v>
      </c>
      <c r="H102">
        <v>6</v>
      </c>
      <c r="I102">
        <v>6</v>
      </c>
      <c r="J102">
        <v>6</v>
      </c>
      <c r="K102" s="188">
        <v>1</v>
      </c>
    </row>
    <row r="103" spans="1:11" x14ac:dyDescent="0.3">
      <c r="A103" t="s">
        <v>113</v>
      </c>
      <c r="B103" t="s">
        <v>113</v>
      </c>
      <c r="C103" t="s">
        <v>116</v>
      </c>
      <c r="D103">
        <v>8</v>
      </c>
      <c r="E103">
        <v>1</v>
      </c>
      <c r="F103">
        <v>0</v>
      </c>
      <c r="G103">
        <v>1</v>
      </c>
      <c r="H103">
        <v>8</v>
      </c>
      <c r="I103">
        <v>7</v>
      </c>
      <c r="J103">
        <v>6</v>
      </c>
      <c r="K103" s="188">
        <v>0.8571428571428571</v>
      </c>
    </row>
    <row r="104" spans="1:11" x14ac:dyDescent="0.3">
      <c r="A104" t="s">
        <v>113</v>
      </c>
      <c r="B104" t="s">
        <v>113</v>
      </c>
      <c r="C104" t="s">
        <v>117</v>
      </c>
      <c r="D104">
        <v>11</v>
      </c>
      <c r="E104">
        <v>0</v>
      </c>
      <c r="F104">
        <v>1</v>
      </c>
      <c r="G104">
        <v>1</v>
      </c>
      <c r="H104">
        <v>11</v>
      </c>
      <c r="I104">
        <v>11</v>
      </c>
      <c r="J104">
        <v>11</v>
      </c>
      <c r="K104" s="188">
        <v>1</v>
      </c>
    </row>
    <row r="105" spans="1:11" x14ac:dyDescent="0.3">
      <c r="A105" t="s">
        <v>113</v>
      </c>
      <c r="B105" t="s">
        <v>113</v>
      </c>
      <c r="C105" t="s">
        <v>63</v>
      </c>
      <c r="D105">
        <v>30</v>
      </c>
      <c r="E105">
        <v>6</v>
      </c>
      <c r="F105">
        <v>2</v>
      </c>
      <c r="G105">
        <v>1</v>
      </c>
      <c r="H105">
        <v>25</v>
      </c>
      <c r="I105">
        <v>23</v>
      </c>
      <c r="J105">
        <v>23</v>
      </c>
      <c r="K105" s="188">
        <v>1</v>
      </c>
    </row>
    <row r="106" spans="1:11" x14ac:dyDescent="0.3">
      <c r="A106" t="s">
        <v>113</v>
      </c>
      <c r="B106" t="s">
        <v>113</v>
      </c>
      <c r="C106" t="s">
        <v>118</v>
      </c>
      <c r="D106">
        <v>17</v>
      </c>
      <c r="E106">
        <v>0</v>
      </c>
      <c r="F106">
        <v>2</v>
      </c>
      <c r="G106">
        <v>2</v>
      </c>
      <c r="H106">
        <v>15</v>
      </c>
      <c r="I106">
        <v>14</v>
      </c>
      <c r="J106">
        <v>12</v>
      </c>
      <c r="K106" s="188">
        <v>0.8571428571428571</v>
      </c>
    </row>
    <row r="107" spans="1:11" x14ac:dyDescent="0.3">
      <c r="A107" t="s">
        <v>113</v>
      </c>
      <c r="B107" t="s">
        <v>113</v>
      </c>
      <c r="C107" t="s">
        <v>119</v>
      </c>
      <c r="D107">
        <v>4</v>
      </c>
      <c r="E107">
        <v>0</v>
      </c>
      <c r="F107">
        <v>0</v>
      </c>
      <c r="G107">
        <v>0</v>
      </c>
      <c r="H107">
        <v>4</v>
      </c>
      <c r="I107">
        <v>4</v>
      </c>
      <c r="J107">
        <v>3</v>
      </c>
      <c r="K107" s="188">
        <v>0.75</v>
      </c>
    </row>
    <row r="108" spans="1:11" x14ac:dyDescent="0.3">
      <c r="A108" t="s">
        <v>113</v>
      </c>
      <c r="B108" t="s">
        <v>113</v>
      </c>
      <c r="C108" t="s">
        <v>120</v>
      </c>
      <c r="D108">
        <v>12</v>
      </c>
      <c r="E108">
        <v>0</v>
      </c>
      <c r="F108">
        <v>2</v>
      </c>
      <c r="G108">
        <v>0</v>
      </c>
      <c r="H108">
        <v>12</v>
      </c>
      <c r="I108">
        <v>11</v>
      </c>
      <c r="J108">
        <v>11</v>
      </c>
      <c r="K108" s="188">
        <v>1</v>
      </c>
    </row>
    <row r="109" spans="1:11" x14ac:dyDescent="0.3">
      <c r="A109" t="s">
        <v>121</v>
      </c>
      <c r="B109" t="s">
        <v>167</v>
      </c>
      <c r="C109" t="s">
        <v>19</v>
      </c>
      <c r="D109">
        <v>10</v>
      </c>
      <c r="E109">
        <v>0</v>
      </c>
      <c r="F109">
        <v>1</v>
      </c>
      <c r="G109">
        <v>3</v>
      </c>
      <c r="H109">
        <v>9</v>
      </c>
      <c r="I109">
        <v>9</v>
      </c>
      <c r="J109">
        <v>9</v>
      </c>
      <c r="K109" s="188">
        <v>1</v>
      </c>
    </row>
    <row r="110" spans="1:11" x14ac:dyDescent="0.3">
      <c r="A110" t="s">
        <v>122</v>
      </c>
      <c r="B110" t="s">
        <v>122</v>
      </c>
      <c r="C110" t="s">
        <v>19</v>
      </c>
      <c r="D110">
        <v>6</v>
      </c>
      <c r="E110">
        <v>0</v>
      </c>
      <c r="F110">
        <v>0</v>
      </c>
      <c r="G110">
        <v>1</v>
      </c>
      <c r="H110">
        <v>6</v>
      </c>
      <c r="I110">
        <v>6</v>
      </c>
      <c r="J110">
        <v>5</v>
      </c>
      <c r="K110" s="188">
        <v>0.83333333333333337</v>
      </c>
    </row>
    <row r="111" spans="1:11" x14ac:dyDescent="0.3">
      <c r="A111" t="s">
        <v>122</v>
      </c>
      <c r="B111" t="s">
        <v>122</v>
      </c>
      <c r="C111" t="s">
        <v>122</v>
      </c>
      <c r="D111">
        <v>9</v>
      </c>
      <c r="E111">
        <v>1</v>
      </c>
      <c r="F111">
        <v>3</v>
      </c>
      <c r="G111">
        <v>0</v>
      </c>
      <c r="H111">
        <v>6</v>
      </c>
      <c r="I111">
        <v>6</v>
      </c>
      <c r="J111">
        <v>2</v>
      </c>
      <c r="K111" s="188">
        <v>0.33333333333333331</v>
      </c>
    </row>
    <row r="112" spans="1:11" x14ac:dyDescent="0.3">
      <c r="A112" t="s">
        <v>123</v>
      </c>
      <c r="B112" t="s">
        <v>168</v>
      </c>
      <c r="C112" t="s">
        <v>46</v>
      </c>
      <c r="D112">
        <v>1</v>
      </c>
      <c r="E112">
        <v>0</v>
      </c>
      <c r="F112">
        <v>0</v>
      </c>
      <c r="G112">
        <v>0</v>
      </c>
      <c r="H112">
        <v>1</v>
      </c>
      <c r="I112">
        <v>1</v>
      </c>
      <c r="J112">
        <v>1</v>
      </c>
      <c r="K112" s="188">
        <v>1</v>
      </c>
    </row>
    <row r="113" spans="1:11" x14ac:dyDescent="0.3">
      <c r="A113" t="s">
        <v>124</v>
      </c>
      <c r="B113" t="s">
        <v>169</v>
      </c>
      <c r="C113" t="s">
        <v>16</v>
      </c>
      <c r="D113">
        <v>2</v>
      </c>
      <c r="E113">
        <v>0</v>
      </c>
      <c r="F113">
        <v>1</v>
      </c>
      <c r="G113">
        <v>0</v>
      </c>
      <c r="H113">
        <v>1</v>
      </c>
      <c r="I113">
        <v>1</v>
      </c>
      <c r="J113">
        <v>1</v>
      </c>
      <c r="K113" s="188">
        <v>1</v>
      </c>
    </row>
    <row r="114" spans="1:11" x14ac:dyDescent="0.3">
      <c r="A114" t="s">
        <v>124</v>
      </c>
      <c r="B114" t="s">
        <v>169</v>
      </c>
      <c r="C114" t="s">
        <v>125</v>
      </c>
      <c r="D114">
        <v>3</v>
      </c>
      <c r="E114">
        <v>0</v>
      </c>
      <c r="F114">
        <v>0</v>
      </c>
      <c r="G114">
        <v>0</v>
      </c>
      <c r="H114">
        <v>3</v>
      </c>
      <c r="I114">
        <v>3</v>
      </c>
      <c r="J114">
        <v>3</v>
      </c>
      <c r="K114" s="188">
        <v>1</v>
      </c>
    </row>
    <row r="115" spans="1:11" x14ac:dyDescent="0.3">
      <c r="A115" t="s">
        <v>126</v>
      </c>
      <c r="B115" t="s">
        <v>126</v>
      </c>
      <c r="C115" t="s">
        <v>54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5</v>
      </c>
      <c r="J115">
        <v>5</v>
      </c>
      <c r="K115" s="188">
        <v>1</v>
      </c>
    </row>
    <row r="116" spans="1:11" x14ac:dyDescent="0.3">
      <c r="A116" t="s">
        <v>126</v>
      </c>
      <c r="B116" t="s">
        <v>126</v>
      </c>
      <c r="C116" t="s">
        <v>127</v>
      </c>
      <c r="D116">
        <v>6</v>
      </c>
      <c r="E116">
        <v>0</v>
      </c>
      <c r="F116">
        <v>1</v>
      </c>
      <c r="G116">
        <v>0</v>
      </c>
      <c r="H116">
        <v>6</v>
      </c>
      <c r="I116">
        <v>6</v>
      </c>
      <c r="J116">
        <v>6</v>
      </c>
      <c r="K116" s="188">
        <v>1</v>
      </c>
    </row>
    <row r="117" spans="1:11" x14ac:dyDescent="0.3">
      <c r="A117" t="s">
        <v>128</v>
      </c>
      <c r="B117" t="s">
        <v>170</v>
      </c>
      <c r="C117" t="s">
        <v>19</v>
      </c>
      <c r="D117">
        <v>4</v>
      </c>
      <c r="E117">
        <v>0</v>
      </c>
      <c r="F117">
        <v>0</v>
      </c>
      <c r="G117">
        <v>0</v>
      </c>
      <c r="H117">
        <v>4</v>
      </c>
      <c r="I117">
        <v>4</v>
      </c>
      <c r="J117">
        <v>3</v>
      </c>
      <c r="K117" s="188">
        <v>0.75</v>
      </c>
    </row>
    <row r="118" spans="1:11" x14ac:dyDescent="0.3">
      <c r="A118" t="s">
        <v>128</v>
      </c>
      <c r="B118" t="s">
        <v>170</v>
      </c>
      <c r="C118" t="s">
        <v>16</v>
      </c>
      <c r="D118">
        <v>2</v>
      </c>
      <c r="E118">
        <v>0</v>
      </c>
      <c r="F118">
        <v>0</v>
      </c>
      <c r="G118">
        <v>0</v>
      </c>
      <c r="H118">
        <v>2</v>
      </c>
      <c r="I118">
        <v>2</v>
      </c>
      <c r="J118">
        <v>2</v>
      </c>
      <c r="K118" s="188">
        <v>1</v>
      </c>
    </row>
    <row r="119" spans="1:11" x14ac:dyDescent="0.3">
      <c r="A119" t="s">
        <v>129</v>
      </c>
      <c r="B119" t="s">
        <v>171</v>
      </c>
      <c r="C119" t="s">
        <v>130</v>
      </c>
      <c r="D119">
        <v>11</v>
      </c>
      <c r="E119">
        <v>2</v>
      </c>
      <c r="F119">
        <v>1</v>
      </c>
      <c r="G119">
        <v>2</v>
      </c>
      <c r="H119">
        <v>8</v>
      </c>
      <c r="I119">
        <v>7</v>
      </c>
      <c r="J119">
        <v>3</v>
      </c>
      <c r="K119" s="188">
        <v>0.42857142857142855</v>
      </c>
    </row>
    <row r="120" spans="1:11" x14ac:dyDescent="0.3">
      <c r="A120" t="s">
        <v>131</v>
      </c>
      <c r="B120" t="s">
        <v>172</v>
      </c>
      <c r="C120" t="s">
        <v>16</v>
      </c>
      <c r="D120">
        <v>4</v>
      </c>
      <c r="E120">
        <v>1</v>
      </c>
      <c r="F120">
        <v>0</v>
      </c>
      <c r="G120">
        <v>2</v>
      </c>
      <c r="H120">
        <v>3</v>
      </c>
      <c r="I120">
        <v>3</v>
      </c>
      <c r="J120">
        <v>3</v>
      </c>
      <c r="K120" s="188">
        <v>1</v>
      </c>
    </row>
    <row r="121" spans="1:11" x14ac:dyDescent="0.3">
      <c r="A121" t="s">
        <v>131</v>
      </c>
      <c r="B121" t="s">
        <v>172</v>
      </c>
      <c r="C121" t="s">
        <v>132</v>
      </c>
      <c r="D121">
        <v>11</v>
      </c>
      <c r="E121">
        <v>0</v>
      </c>
      <c r="F121">
        <v>1</v>
      </c>
      <c r="G121">
        <v>2</v>
      </c>
      <c r="H121">
        <v>10</v>
      </c>
      <c r="I121">
        <v>10</v>
      </c>
      <c r="J121">
        <v>9</v>
      </c>
      <c r="K121" s="188">
        <v>0.9</v>
      </c>
    </row>
    <row r="122" spans="1:11" x14ac:dyDescent="0.3">
      <c r="A122" t="s">
        <v>131</v>
      </c>
      <c r="B122" t="s">
        <v>172</v>
      </c>
      <c r="C122" t="s">
        <v>133</v>
      </c>
      <c r="D122">
        <v>2</v>
      </c>
      <c r="E122">
        <v>0</v>
      </c>
      <c r="F122">
        <v>0</v>
      </c>
      <c r="G122">
        <v>1</v>
      </c>
      <c r="H122">
        <v>2</v>
      </c>
      <c r="I122">
        <v>2</v>
      </c>
      <c r="J122">
        <v>1</v>
      </c>
      <c r="K122" s="188">
        <v>0.5</v>
      </c>
    </row>
    <row r="123" spans="1:11" x14ac:dyDescent="0.3">
      <c r="A123" t="s">
        <v>131</v>
      </c>
      <c r="B123" t="s">
        <v>172</v>
      </c>
      <c r="C123" t="s">
        <v>134</v>
      </c>
      <c r="D123">
        <v>6</v>
      </c>
      <c r="E123">
        <v>0</v>
      </c>
      <c r="F123">
        <v>2</v>
      </c>
      <c r="G123">
        <v>0</v>
      </c>
      <c r="H123">
        <v>4</v>
      </c>
      <c r="I123">
        <v>4</v>
      </c>
      <c r="J123">
        <v>4</v>
      </c>
      <c r="K123" s="188">
        <v>1</v>
      </c>
    </row>
    <row r="124" spans="1:11" x14ac:dyDescent="0.3">
      <c r="A124" t="s">
        <v>135</v>
      </c>
      <c r="B124" t="s">
        <v>173</v>
      </c>
      <c r="C124" t="s">
        <v>82</v>
      </c>
      <c r="D124">
        <v>1</v>
      </c>
      <c r="E124">
        <v>0</v>
      </c>
      <c r="F124">
        <v>0</v>
      </c>
      <c r="G124">
        <v>0</v>
      </c>
      <c r="H124">
        <v>1</v>
      </c>
      <c r="I124">
        <v>1</v>
      </c>
      <c r="J124">
        <v>1</v>
      </c>
      <c r="K124" s="188">
        <v>1</v>
      </c>
    </row>
    <row r="125" spans="1:11" x14ac:dyDescent="0.3">
      <c r="A125" t="s">
        <v>136</v>
      </c>
      <c r="B125" t="s">
        <v>136</v>
      </c>
      <c r="C125" t="s">
        <v>137</v>
      </c>
      <c r="D125">
        <v>3</v>
      </c>
      <c r="E125">
        <v>0</v>
      </c>
      <c r="F125">
        <v>1</v>
      </c>
      <c r="G125">
        <v>0</v>
      </c>
      <c r="H125">
        <v>2</v>
      </c>
      <c r="I125">
        <v>2</v>
      </c>
      <c r="J125">
        <v>1</v>
      </c>
      <c r="K125" s="188">
        <v>0.5</v>
      </c>
    </row>
    <row r="126" spans="1:11" x14ac:dyDescent="0.3">
      <c r="A126" t="s">
        <v>138</v>
      </c>
      <c r="B126" t="s">
        <v>138</v>
      </c>
      <c r="C126" t="s">
        <v>52</v>
      </c>
      <c r="D126">
        <v>2</v>
      </c>
      <c r="E126">
        <v>0</v>
      </c>
      <c r="F126">
        <v>1</v>
      </c>
      <c r="G126">
        <v>1</v>
      </c>
      <c r="H126">
        <v>1</v>
      </c>
      <c r="I126">
        <v>1</v>
      </c>
      <c r="J126">
        <v>1</v>
      </c>
      <c r="K126" s="188">
        <v>1</v>
      </c>
    </row>
    <row r="127" spans="1:11" x14ac:dyDescent="0.3">
      <c r="A127" t="s">
        <v>139</v>
      </c>
      <c r="B127" t="s">
        <v>139</v>
      </c>
      <c r="C127" t="s">
        <v>140</v>
      </c>
      <c r="D127">
        <v>6</v>
      </c>
      <c r="E127">
        <v>2</v>
      </c>
      <c r="F127">
        <v>1</v>
      </c>
      <c r="G127">
        <v>0</v>
      </c>
      <c r="H127">
        <v>4</v>
      </c>
      <c r="I127">
        <v>4</v>
      </c>
      <c r="J127">
        <v>4</v>
      </c>
      <c r="K127" s="188">
        <v>1</v>
      </c>
    </row>
    <row r="128" spans="1:11" x14ac:dyDescent="0.3">
      <c r="A128" t="s">
        <v>141</v>
      </c>
      <c r="B128" t="s">
        <v>174</v>
      </c>
      <c r="C128" t="s">
        <v>58</v>
      </c>
      <c r="D128">
        <v>1</v>
      </c>
      <c r="E128">
        <v>0</v>
      </c>
      <c r="F128">
        <v>0</v>
      </c>
      <c r="G128">
        <v>0</v>
      </c>
      <c r="H128">
        <v>1</v>
      </c>
      <c r="I128">
        <v>1</v>
      </c>
      <c r="J128">
        <v>1</v>
      </c>
      <c r="K128" s="188">
        <v>1</v>
      </c>
    </row>
    <row r="129" spans="1:11" x14ac:dyDescent="0.3">
      <c r="A129" t="s">
        <v>142</v>
      </c>
      <c r="B129" t="s">
        <v>142</v>
      </c>
      <c r="C129" t="s">
        <v>133</v>
      </c>
      <c r="D129">
        <v>1</v>
      </c>
      <c r="E129">
        <v>0</v>
      </c>
      <c r="F129">
        <v>0</v>
      </c>
      <c r="G129">
        <v>0</v>
      </c>
      <c r="H129">
        <v>1</v>
      </c>
      <c r="I129">
        <v>1</v>
      </c>
      <c r="J129">
        <v>1</v>
      </c>
      <c r="K129" s="188">
        <v>1</v>
      </c>
    </row>
    <row r="130" spans="1:11" x14ac:dyDescent="0.3">
      <c r="A130" t="s">
        <v>143</v>
      </c>
      <c r="B130" t="s">
        <v>143</v>
      </c>
      <c r="C130" t="s">
        <v>144</v>
      </c>
      <c r="D130">
        <v>3</v>
      </c>
      <c r="E130">
        <v>0</v>
      </c>
      <c r="F130">
        <v>0</v>
      </c>
      <c r="G130">
        <v>0</v>
      </c>
      <c r="H130">
        <v>3</v>
      </c>
      <c r="I130">
        <v>3</v>
      </c>
      <c r="J130">
        <v>3</v>
      </c>
      <c r="K130" s="188">
        <v>1</v>
      </c>
    </row>
    <row r="131" spans="1:11" x14ac:dyDescent="0.3">
      <c r="A131" t="s">
        <v>145</v>
      </c>
      <c r="B131" t="s">
        <v>145</v>
      </c>
      <c r="C131" t="s">
        <v>18</v>
      </c>
      <c r="D131">
        <v>1</v>
      </c>
      <c r="E131">
        <v>0</v>
      </c>
      <c r="F131">
        <v>0</v>
      </c>
      <c r="G131">
        <v>0</v>
      </c>
      <c r="H131">
        <v>1</v>
      </c>
      <c r="I131">
        <v>1</v>
      </c>
      <c r="J131">
        <v>1</v>
      </c>
      <c r="K131" s="188">
        <v>1</v>
      </c>
    </row>
    <row r="132" spans="1:11" x14ac:dyDescent="0.3">
      <c r="A132" t="s">
        <v>146</v>
      </c>
      <c r="B132" t="s">
        <v>146</v>
      </c>
      <c r="C132" t="s">
        <v>147</v>
      </c>
      <c r="D132">
        <v>1</v>
      </c>
      <c r="E132">
        <v>0</v>
      </c>
      <c r="F132">
        <v>0</v>
      </c>
      <c r="G132">
        <v>1</v>
      </c>
      <c r="H132">
        <v>1</v>
      </c>
      <c r="I132">
        <v>1</v>
      </c>
      <c r="J132">
        <v>1</v>
      </c>
      <c r="K132" s="188">
        <v>1</v>
      </c>
    </row>
    <row r="136" spans="1:11" x14ac:dyDescent="0.3">
      <c r="D136">
        <f>SUM(D2:D135)</f>
        <v>954</v>
      </c>
      <c r="E136">
        <f t="shared" ref="E136:J136" si="1">SUM(E2:E135)</f>
        <v>50</v>
      </c>
      <c r="F136">
        <f t="shared" si="1"/>
        <v>103</v>
      </c>
      <c r="G136">
        <f t="shared" si="1"/>
        <v>65</v>
      </c>
      <c r="H136">
        <f t="shared" si="1"/>
        <v>867</v>
      </c>
      <c r="I136">
        <f t="shared" si="1"/>
        <v>851</v>
      </c>
      <c r="J136">
        <f t="shared" si="1"/>
        <v>747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E9"/>
  <sheetViews>
    <sheetView workbookViewId="0">
      <selection activeCell="C12" sqref="C12"/>
    </sheetView>
  </sheetViews>
  <sheetFormatPr baseColWidth="10" defaultColWidth="11.44140625" defaultRowHeight="14.4" x14ac:dyDescent="0.3"/>
  <cols>
    <col min="2" max="2" width="32.109375" customWidth="1"/>
    <col min="3" max="5" width="40" customWidth="1"/>
  </cols>
  <sheetData>
    <row r="1" spans="2:5" x14ac:dyDescent="0.3">
      <c r="B1" s="227" t="s">
        <v>175</v>
      </c>
      <c r="C1" s="227"/>
      <c r="D1" s="227"/>
      <c r="E1" s="227"/>
    </row>
    <row r="2" spans="2:5" ht="24" customHeight="1" x14ac:dyDescent="0.3">
      <c r="C2" s="193"/>
      <c r="D2" s="195" t="s">
        <v>176</v>
      </c>
      <c r="E2" s="196" t="s">
        <v>177</v>
      </c>
    </row>
    <row r="3" spans="2:5" x14ac:dyDescent="0.3">
      <c r="C3" s="194" t="s">
        <v>178</v>
      </c>
      <c r="D3" s="195">
        <f>SUBTOTAL(9,Tableau2[Total 
contrats])</f>
        <v>954</v>
      </c>
      <c r="E3" s="197"/>
    </row>
    <row r="4" spans="2:5" x14ac:dyDescent="0.3">
      <c r="C4" s="194" t="s">
        <v>5</v>
      </c>
      <c r="D4" s="195">
        <f>SUBTOTAL(9,Tableau2[Abandon])</f>
        <v>50</v>
      </c>
      <c r="E4" s="198">
        <f>SUBTOTAL(9,Tableau2[Abandon])/SUBTOTAL(9,Tableau2[Total 
contrats])</f>
        <v>5.2410901467505239E-2</v>
      </c>
    </row>
    <row r="5" spans="2:5" x14ac:dyDescent="0.3">
      <c r="C5" s="194" t="s">
        <v>179</v>
      </c>
      <c r="D5" s="195">
        <f>SUBTOTAL(9,Tableau2[Rupture avec Poursuite
(nouveau contrat ou SFP/Scolaire)
])</f>
        <v>103</v>
      </c>
      <c r="E5" s="198">
        <f>SUBTOTAL(9,Tableau2[Rupture avec Poursuite
(nouveau contrat ou SFP/Scolaire)
])/SUBTOTAL(9,Tableau2[Total 
contrats])</f>
        <v>0.10796645702306079</v>
      </c>
    </row>
    <row r="6" spans="2:5" x14ac:dyDescent="0.3">
      <c r="C6" s="194" t="s">
        <v>180</v>
      </c>
      <c r="D6" s="195">
        <f>SUBTOTAL(9,Tableau2[Bénéficiaire d''un aménagement ])</f>
        <v>65</v>
      </c>
      <c r="E6" s="198">
        <f>SUBTOTAL(9,Tableau2[Bénéficiaire d''un aménagement ])/SUBTOTAL(9,Tableau2[Total 
contrats])</f>
        <v>6.8134171907756808E-2</v>
      </c>
    </row>
    <row r="7" spans="2:5" x14ac:dyDescent="0.3">
      <c r="C7" s="194" t="s">
        <v>181</v>
      </c>
      <c r="D7" s="195">
        <f>SUBTOTAL(9,Tableau2[[Inscrits ]])</f>
        <v>867</v>
      </c>
      <c r="E7" s="198">
        <f>SUBTOTAL(9,Tableau2[[Inscrits ]])/SUBTOTAL(9,Tableau2[Total 
contrats])</f>
        <v>0.9088050314465409</v>
      </c>
    </row>
    <row r="8" spans="2:5" x14ac:dyDescent="0.3">
      <c r="C8" s="194" t="s">
        <v>9</v>
      </c>
      <c r="D8" s="195">
        <f>SUBTOTAL(9,Tableau2[Présents])</f>
        <v>851</v>
      </c>
      <c r="E8" s="198">
        <f>SUBTOTAL(9,Tableau2[Présents])/SUBTOTAL(9,Tableau2[[Inscrits ]])</f>
        <v>0.98154555940023069</v>
      </c>
    </row>
    <row r="9" spans="2:5" x14ac:dyDescent="0.3">
      <c r="C9" s="194" t="s">
        <v>10</v>
      </c>
      <c r="D9" s="195">
        <f>SUBTOTAL(9,Tableau2[Reçus])</f>
        <v>747</v>
      </c>
      <c r="E9" s="198">
        <f>SUBTOTAL(9,Tableau2[Reçus])/SUBTOTAL(9,Tableau2[Présents])</f>
        <v>0.87779083431257343</v>
      </c>
    </row>
  </sheetData>
  <mergeCells count="1">
    <mergeCell ref="B1:E1"/>
  </mergeCells>
  <pageMargins left="0.7" right="0.7" top="0.75" bottom="0.75" header="0.3" footer="0.3"/>
  <pageSetup paperSize="8" orientation="landscape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b45761-c549-4388-b20b-fe3242a452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5842D90819E49838990617E89C3BF" ma:contentTypeVersion="15" ma:contentTypeDescription="Crée un document." ma:contentTypeScope="" ma:versionID="82b10cc28f7276e099c73569b2b617c5">
  <xsd:schema xmlns:xsd="http://www.w3.org/2001/XMLSchema" xmlns:xs="http://www.w3.org/2001/XMLSchema" xmlns:p="http://schemas.microsoft.com/office/2006/metadata/properties" xmlns:ns3="5fb45761-c549-4388-b20b-fe3242a4523b" xmlns:ns4="0eff9417-1395-4f2b-abb6-4ec9f66ba759" targetNamespace="http://schemas.microsoft.com/office/2006/metadata/properties" ma:root="true" ma:fieldsID="96c8a7c99173b4e9c57b459ec930345e" ns3:_="" ns4:_="">
    <xsd:import namespace="5fb45761-c549-4388-b20b-fe3242a4523b"/>
    <xsd:import namespace="0eff9417-1395-4f2b-abb6-4ec9f66ba75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45761-c549-4388-b20b-fe3242a4523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9417-1395-4f2b-abb6-4ec9f66ba75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C289DE-F904-464A-B204-A75EB5340D34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eff9417-1395-4f2b-abb6-4ec9f66ba759"/>
    <ds:schemaRef ds:uri="5fb45761-c549-4388-b20b-fe3242a4523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7C0974-2AD0-4133-96E4-B7CB63BA80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4BE34E-BF5B-4663-BAAE-CE7CB2A15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45761-c549-4388-b20b-fe3242a4523b"/>
    <ds:schemaRef ds:uri="0eff9417-1395-4f2b-abb6-4ec9f66ba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Résultats détaillés 2025</vt:lpstr>
      <vt:lpstr>RESULTATS 2025</vt:lpstr>
      <vt:lpstr>RESULTATS PAR UFA</vt:lpstr>
      <vt:lpstr>tbl_res2025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2026-03-20T14:57:27Z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0x0101001835842D90819E49838990617E89C3BF</vt:lpwstr>
  </property>
  <property fmtid="{D5CDD505-2E9C-101B-9397-08002B2CF9AE}" pid="3" name="MediaServiceImageTags">
    <vt:lpwstr/>
  </property>
</Properties>
</file>