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slicers/slicer2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neap365-my.sharepoint.com/personal/gueydon_c_aspect-occitanie_fr/Documents/Blocs-notes/Bureau/PROMOS 2024/"/>
    </mc:Choice>
  </mc:AlternateContent>
  <bookViews>
    <workbookView xWindow="0" yWindow="0" windowWidth="17256" windowHeight="4428" firstSheet="1"/>
  </bookViews>
  <sheets>
    <sheet name="RESULTATS 2024" sheetId="4" r:id="rId1"/>
    <sheet name="RESULTAT PAR UFA" sheetId="5" r:id="rId2"/>
  </sheets>
  <definedNames>
    <definedName name="_xlnm._FilterDatabase" localSheetId="0" hidden="1">'RESULTATS 2024'!$A$2:$J$115</definedName>
    <definedName name="Segment_Intitulé_Formation">#N/A</definedName>
    <definedName name="Segment_NOM_UFA">#N/A</definedName>
  </definedNames>
  <calcPr calcId="191028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3"/>
        <x14:slicerCache r:id="rId4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4" l="1"/>
  <c r="J65" i="4"/>
  <c r="E7" i="5"/>
  <c r="E8" i="5"/>
  <c r="B111" i="4"/>
  <c r="J92" i="4" l="1"/>
  <c r="B92" i="4"/>
  <c r="B51" i="4"/>
  <c r="J23" i="4" l="1"/>
  <c r="J22" i="4" l="1"/>
  <c r="J21" i="4"/>
  <c r="J20" i="4"/>
  <c r="E6" i="5" l="1"/>
  <c r="E5" i="5"/>
  <c r="E4" i="5"/>
  <c r="D3" i="5"/>
  <c r="B115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2" i="4"/>
  <c r="B113" i="4"/>
  <c r="B114" i="4"/>
  <c r="J99" i="4"/>
  <c r="J100" i="4"/>
  <c r="D4" i="5" l="1"/>
  <c r="J49" i="4"/>
  <c r="J48" i="4"/>
  <c r="J113" i="4" l="1"/>
  <c r="J55" i="4"/>
  <c r="J109" i="4"/>
  <c r="J108" i="4"/>
  <c r="J107" i="4"/>
  <c r="J37" i="4"/>
  <c r="J36" i="4"/>
  <c r="J84" i="4"/>
  <c r="J83" i="4"/>
  <c r="J111" i="4"/>
  <c r="J110" i="4"/>
  <c r="J105" i="4"/>
  <c r="J104" i="4"/>
  <c r="J106" i="4"/>
  <c r="J112" i="4"/>
  <c r="J103" i="4"/>
  <c r="J102" i="4"/>
  <c r="J101" i="4"/>
  <c r="J98" i="4"/>
  <c r="J97" i="4"/>
  <c r="J96" i="4"/>
  <c r="J95" i="4"/>
  <c r="J94" i="4"/>
  <c r="J93" i="4"/>
  <c r="J91" i="4"/>
  <c r="J90" i="4"/>
  <c r="J89" i="4"/>
  <c r="J88" i="4"/>
  <c r="J87" i="4"/>
  <c r="J86" i="4"/>
  <c r="J85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4" i="4"/>
  <c r="J63" i="4"/>
  <c r="J62" i="4"/>
  <c r="J61" i="4"/>
  <c r="J60" i="4"/>
  <c r="J59" i="4"/>
  <c r="J58" i="4"/>
  <c r="J57" i="4"/>
  <c r="J56" i="4"/>
  <c r="J53" i="4"/>
  <c r="J52" i="4"/>
  <c r="J51" i="4"/>
  <c r="J50" i="4"/>
  <c r="J47" i="4"/>
  <c r="J46" i="4"/>
  <c r="J45" i="4"/>
  <c r="J44" i="4"/>
  <c r="J43" i="4"/>
  <c r="J42" i="4"/>
  <c r="J41" i="4"/>
  <c r="J40" i="4"/>
  <c r="J39" i="4"/>
  <c r="J38" i="4"/>
  <c r="J35" i="4"/>
  <c r="J34" i="4"/>
  <c r="J33" i="4"/>
  <c r="J32" i="4"/>
  <c r="J31" i="4"/>
  <c r="J30" i="4"/>
  <c r="J29" i="4"/>
  <c r="J28" i="4"/>
  <c r="J27" i="4"/>
  <c r="J26" i="4"/>
  <c r="J25" i="4"/>
  <c r="J24" i="4"/>
  <c r="J19" i="4"/>
  <c r="J18" i="4"/>
  <c r="J17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D7" i="5" l="1"/>
  <c r="D8" i="5"/>
  <c r="D5" i="5"/>
  <c r="D6" i="5"/>
</calcChain>
</file>

<file path=xl/sharedStrings.xml><?xml version="1.0" encoding="utf-8"?>
<sst xmlns="http://schemas.openxmlformats.org/spreadsheetml/2006/main" count="246" uniqueCount="136">
  <si>
    <t>ASPECT OCCITANIE  - RESULTATS 2024</t>
  </si>
  <si>
    <t>UFA</t>
  </si>
  <si>
    <t>NOM UFA</t>
  </si>
  <si>
    <t>INTITULE FORMATION</t>
  </si>
  <si>
    <t>Total 
contrats</t>
  </si>
  <si>
    <t>Abandon</t>
  </si>
  <si>
    <t xml:space="preserve">Rupture avec Poursuite
(nouveau contrat ou SFP/Scolaire)
</t>
  </si>
  <si>
    <t xml:space="preserve">Inscrits </t>
  </si>
  <si>
    <t>Présents</t>
  </si>
  <si>
    <t>Reçus</t>
  </si>
  <si>
    <t>%</t>
  </si>
  <si>
    <t>Lycée Professionnel Jeanne d'Arc Mazamet (81)</t>
  </si>
  <si>
    <t xml:space="preserve"> BAC PRO MCV (Métiers du Commerce et de la Vente) OPTION B PCVOC</t>
  </si>
  <si>
    <t>CAP EPC (Equipier polyvalent du Commerce)</t>
  </si>
  <si>
    <t>LEAP Beau Soleil (66)</t>
  </si>
  <si>
    <t>BAC PRO SAPAT (Serices aux personnes et aux territoires)</t>
  </si>
  <si>
    <t>Lycée Emilie de Rodat (31)</t>
  </si>
  <si>
    <t>BAC PRO ASSP (Accompagnement, Soins et Services à la Personne)</t>
  </si>
  <si>
    <t>CAP AEPE (Accompagnant Educatif Petite Enfance)</t>
  </si>
  <si>
    <t>LEAP André Alquier (Forestier) - 81</t>
  </si>
  <si>
    <t>BTSA Gestion Forestière</t>
  </si>
  <si>
    <t>CAPA Travaux Forestiers</t>
  </si>
  <si>
    <t>Institut Limayrac (31)</t>
  </si>
  <si>
    <t>DE CESF (Conseiller en économie sociale et familiale)</t>
  </si>
  <si>
    <t>DE TISF (technicien d'intervention sociale et familiale)</t>
  </si>
  <si>
    <t>BTS  ESF (Economie sociale et familiale)</t>
  </si>
  <si>
    <t>DE AES (accompagnant éducatif et social structure collective)</t>
  </si>
  <si>
    <t>BTS services informatiques aux organisations option A solutions d'infrastructure, systèmes
et réseaux (SIO SISR)</t>
  </si>
  <si>
    <t>DCG</t>
  </si>
  <si>
    <t>DSCG</t>
  </si>
  <si>
    <t>TITRE PRO Niveau 6  Responsable Paie Administration RH - Bachelor RPARH</t>
  </si>
  <si>
    <t xml:space="preserve">TITRE PRO Niveau 6 Chef de projet événementiel </t>
  </si>
  <si>
    <t>TITRE PRO Niveau 6 Responsable d'établissement touristique</t>
  </si>
  <si>
    <t>TITRE PRO Niveau 6 Administrateur des Systèmes d'information</t>
  </si>
  <si>
    <t>TITRE PRO Niveau 6 Responsable développement d'unité commerciale - Bachelor RDUC</t>
  </si>
  <si>
    <t>TITRE PRO Niveau 7 Expert des systèmes d'information</t>
  </si>
  <si>
    <t>Groupe EPAG Institut ST Joseph /Limoux (11)</t>
  </si>
  <si>
    <t>Groupe EPAG Institut ST Joseph /La Raque (11)</t>
  </si>
  <si>
    <t>DE JEPS Animation socio-éducative ou culturelle</t>
  </si>
  <si>
    <t>LEPR L'Oustal (31)</t>
  </si>
  <si>
    <t>Lycée Professionnel Myriam (31)</t>
  </si>
  <si>
    <t>CAP PSR (Production et Service en Restauration)</t>
  </si>
  <si>
    <t>CAP MMVF (Métiers de la mode Vêtement Flou)</t>
  </si>
  <si>
    <t>CAP ATMFC (Assistant Technique en Milieu Familial et Collectif)</t>
  </si>
  <si>
    <t>BAC PRO MCV (Métiers du Commerce et de la Vente) option A AGEC</t>
  </si>
  <si>
    <t>BTS MCO (Management Commercial et Opérationnel)</t>
  </si>
  <si>
    <t>Lycée Notre-Dame de Mende (48)</t>
  </si>
  <si>
    <t xml:space="preserve">Licence Economie Droit et Gestion </t>
  </si>
  <si>
    <t>BTS NDRC (Négociation et Digitalisation de la Relation Client)</t>
  </si>
  <si>
    <t>Lycée Professionnel Pasteur (30)</t>
  </si>
  <si>
    <t>BTS SP3S (Services Prestations des Secteurs Sanitaire et Social)</t>
  </si>
  <si>
    <t>BTS MOS (Management Opérationnel de la Sécurité)</t>
  </si>
  <si>
    <t>CAP AVAE (Agent vérificateurs d'appareils extincteurs)</t>
  </si>
  <si>
    <t>TITRE PRO niveau 6 REESS - Responsable d'Entreprise de l'Economie Sociale et Solidaire</t>
  </si>
  <si>
    <t>Lycée Professionnel Sainte-Marie de Nevers (31)</t>
  </si>
  <si>
    <t>BAC PRO AGORA (Assistance à la Gestion des Organisations)</t>
  </si>
  <si>
    <t>Lycée Professionnel Sainte-Marie de Saint-Sernin (31)</t>
  </si>
  <si>
    <t>Lycée Professionnel La Salle (81)</t>
  </si>
  <si>
    <t>BTS MS (Maintenance des Systèmes) option Systèmes de Production</t>
  </si>
  <si>
    <t>BTS ELEC - Electrotechnique</t>
  </si>
  <si>
    <t>BTS FED (Fluide Energétique Domotique) option Génie Climatique et Fluidique</t>
  </si>
  <si>
    <t>BAC PRO CIEL (Cybersécurité, Informatique et réseaux) OPTION B ARED</t>
  </si>
  <si>
    <t>BAC PRO MELEC (Métiers de l'Electricité et de ses Environnements Connectés)</t>
  </si>
  <si>
    <t>CAP Electricien</t>
  </si>
  <si>
    <t>Groupe Notre- Dame de Castres (81)</t>
  </si>
  <si>
    <t>BAC PRO AMA (Artisanat Métiers d’Art) Option Communication visuelle Plurimédia</t>
  </si>
  <si>
    <t>BAC PRO ESTHETIQUE COSMETIQUE PARFUMERIE</t>
  </si>
  <si>
    <t>nc</t>
  </si>
  <si>
    <t>BAC PRO METIERS DE LA COIFFURE</t>
  </si>
  <si>
    <t xml:space="preserve">TITRE PRO Niveau 6 Chargé de communication Plurimédia </t>
  </si>
  <si>
    <t>BTS GESTION PME</t>
  </si>
  <si>
    <t xml:space="preserve">TITRE PRO Niveau 6 Chargé de Gestion Sociale et de Projet RSE  </t>
  </si>
  <si>
    <t>Lycée professionnel Querbes Carnus (12)</t>
  </si>
  <si>
    <t>BTS ELECTROTECHNIQUE</t>
  </si>
  <si>
    <t>BTS COMPTABILITE GESTION</t>
  </si>
  <si>
    <t>Institut Marie Sagnier (34)</t>
  </si>
  <si>
    <t>CAP Pâtissier</t>
  </si>
  <si>
    <t>Campus Lassale St Christophe (32)</t>
  </si>
  <si>
    <t>BAC PRO CUISINE</t>
  </si>
  <si>
    <t>BAC PRO CSR (Commercialisation et Services en Restauration)</t>
  </si>
  <si>
    <t>Lycée Pradeau la Sède (65)</t>
  </si>
  <si>
    <t>BPJEPS AF  - ACTIVITES GYM FORCE</t>
  </si>
  <si>
    <t>TITRE PRO Niveau 6 Responsable Communication et Webmarketing - Bachelor</t>
  </si>
  <si>
    <t>TITRE PRO Niveau 6 Responsable de la Protection Des Données et des Organisations</t>
  </si>
  <si>
    <t>BTS CCST (Conseil et commercialisation en solutions techniques)</t>
  </si>
  <si>
    <t>BTS METIERS DE LA CHIMIE</t>
  </si>
  <si>
    <t>BTS MOS (Management opérationnel de la Sécurité)</t>
  </si>
  <si>
    <t>MC AGPSS - Animation Gestion Projet Secteur Sportif</t>
  </si>
  <si>
    <t>TITRE PRO Niveau 7 Manager Opérationnel d'activités - Bachelor</t>
  </si>
  <si>
    <t>Lycée polyvalent St Thérèse (31)</t>
  </si>
  <si>
    <t>CAP CUISINE</t>
  </si>
  <si>
    <t>Ensemble scolaire St Louis (11)</t>
  </si>
  <si>
    <t>BAC PRO PHOTOGRAPHIE</t>
  </si>
  <si>
    <t>Lycée Peyramale St Joseph (65)</t>
  </si>
  <si>
    <t>BTS TOURISME</t>
  </si>
  <si>
    <t>LEPAH Rignac (12)</t>
  </si>
  <si>
    <t>BP METIERS DE LA PISCINE</t>
  </si>
  <si>
    <t>ICT- ESQESE (31)</t>
  </si>
  <si>
    <t>Licence domaine Droit, Économie, Gestion 
mention Gestion majeure Qualité, Sécurité, Environnement (QSE) 3ème année</t>
  </si>
  <si>
    <t>Master domaine Droit, Économie, Gestion mention Management et Administration des Entreprises
 parcours-type Qualité, Sécurité, Environnement 2ème année</t>
  </si>
  <si>
    <t>Master domaine Droit, Économie, Gestion mention Management parcours-type Droit 
et Gestion de la Responsabilité Sociale de l’Entreprise 2ème année</t>
  </si>
  <si>
    <t>Lycée Professionnel Saint Etienne (46)</t>
  </si>
  <si>
    <t>Ensemble Scolaire St Joseph La Salle (31)</t>
  </si>
  <si>
    <t>BTS MAINTENANCE SYSTEMES Option SP</t>
  </si>
  <si>
    <t xml:space="preserve">BTS MAINTENANCE SYSTEMES Option SEF </t>
  </si>
  <si>
    <t>BTS CPRP (Conception des Processus de Réalisation de Produits) Option PS</t>
  </si>
  <si>
    <t>CAP ELECTRICIEN</t>
  </si>
  <si>
    <t>BAC PRO MELEC (Métiers de l'Electricité et de ses Environnemnts Connectés)</t>
  </si>
  <si>
    <t>BAC ICCER (Installateur en Chauffage, Climatisation et Energies Renouvelables)</t>
  </si>
  <si>
    <t>BPJEPS EDUCATEUR SPORTIF</t>
  </si>
  <si>
    <t>Ensemble scolaire Jeanne d'Arc Figeac (46)</t>
  </si>
  <si>
    <t>Lycée Bonne Terre (34)</t>
  </si>
  <si>
    <t xml:space="preserve">Lycée Notre-dame de Garaison (65) </t>
  </si>
  <si>
    <t>LEPAP Le Roc Blanc (34)</t>
  </si>
  <si>
    <t>BAC PRO SAPAT (Services aux personnes et aux territoires)</t>
  </si>
  <si>
    <t>CAPa SAPVER (Services aux personnes et vente en milieu rural)</t>
  </si>
  <si>
    <t>Lycée Saliège (31)</t>
  </si>
  <si>
    <t>BTS PROFESSIONS IMMOBILIERES</t>
  </si>
  <si>
    <t>LEAP Les Buissonnets (34)</t>
  </si>
  <si>
    <t>Lycée les Jacobins (09)</t>
  </si>
  <si>
    <t>BTS SAM (Support à l'Action Managériale)</t>
  </si>
  <si>
    <t>Lycée agricole privé Touscayrats (81)</t>
  </si>
  <si>
    <t>BTS ACSE (Analyse, Conduite, Stratégie de l'Entreprise agricole)</t>
  </si>
  <si>
    <t>Lycée professionnel St Joseph Villefranche (12)</t>
  </si>
  <si>
    <t>MC CDR (Mention complémentaire Cuisinier Desserts Restaurant)</t>
  </si>
  <si>
    <t>Lycée St Joseph Marvejols (48)</t>
  </si>
  <si>
    <t>BTS ESTHETIQUE COSMETIQUE PARFUMERIE</t>
  </si>
  <si>
    <t>TOTAUX  RESULTATS UFA/APPRENTIS/FORMATION - 2024</t>
  </si>
  <si>
    <t xml:space="preserve">Taux </t>
  </si>
  <si>
    <t>RESULTATS PAR UFA</t>
  </si>
  <si>
    <t>Total</t>
  </si>
  <si>
    <t>Taux</t>
  </si>
  <si>
    <t>Contrat</t>
  </si>
  <si>
    <t>Rupture avec poursuite</t>
  </si>
  <si>
    <t>Inscrits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</si>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</sst>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mic Sans MS"/>
      <family val="4"/>
    </font>
    <font>
      <b/>
      <sz val="26"/>
      <color theme="0"/>
      <name val="Segoe UI Semilight"/>
      <family val="2"/>
    </font>
    <font>
      <sz val="14"/>
      <name val="Segoe UI Semilight"/>
      <family val="2"/>
    </font>
    <font>
      <b/>
      <sz val="14"/>
      <color theme="0"/>
      <name val="Segoe UI Semilight"/>
      <family val="2"/>
    </font>
    <font>
      <sz val="11"/>
      <color theme="1"/>
      <name val="Segoe UI Semilight"/>
      <family val="2"/>
    </font>
    <font>
      <b/>
      <sz val="11"/>
      <color theme="1"/>
      <name val="Segoe UI Semilight"/>
      <family val="2"/>
    </font>
    <font>
      <sz val="11"/>
      <color theme="9" tint="-0.499984740745262"/>
      <name val="Segoe UI Semilight"/>
      <family val="2"/>
    </font>
    <font>
      <sz val="11"/>
      <name val="Segoe UI Semilight"/>
      <family val="2"/>
    </font>
    <font>
      <sz val="11"/>
      <color rgb="FF000000"/>
      <name val="Segoe UI Semilight"/>
      <family val="2"/>
    </font>
    <font>
      <sz val="11"/>
      <color indexed="8"/>
      <name val="Segoe UI Semilight"/>
      <family val="2"/>
    </font>
    <font>
      <b/>
      <sz val="11"/>
      <color rgb="FFC00000"/>
      <name val="Segoe UI Semi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theme="0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95">
    <xf numFmtId="0" fontId="0" fillId="0" borderId="0" xfId="0"/>
    <xf numFmtId="0" fontId="0" fillId="0" borderId="0" xfId="0" applyAlignment="1">
      <alignment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6" fillId="0" borderId="2" xfId="0" applyFont="1" applyBorder="1"/>
    <xf numFmtId="0" fontId="6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9" fontId="6" fillId="2" borderId="15" xfId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9" fontId="6" fillId="0" borderId="15" xfId="1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9" fontId="6" fillId="4" borderId="17" xfId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9" fontId="6" fillId="2" borderId="19" xfId="1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9" fontId="6" fillId="4" borderId="19" xfId="1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9" fontId="6" fillId="4" borderId="15" xfId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1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9" fontId="6" fillId="2" borderId="21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2" xfId="0" applyFont="1" applyFill="1" applyBorder="1"/>
    <xf numFmtId="0" fontId="6" fillId="2" borderId="1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0" borderId="31" xfId="0" applyFont="1" applyBorder="1"/>
    <xf numFmtId="9" fontId="6" fillId="4" borderId="9" xfId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/>
    </xf>
    <xf numFmtId="0" fontId="6" fillId="4" borderId="26" xfId="0" applyFont="1" applyFill="1" applyBorder="1" applyAlignment="1">
      <alignment horizontal="center" vertical="center"/>
    </xf>
    <xf numFmtId="9" fontId="6" fillId="4" borderId="21" xfId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left" vertical="center" wrapText="1"/>
    </xf>
    <xf numFmtId="0" fontId="6" fillId="4" borderId="55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6" fillId="4" borderId="3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left" vertical="center"/>
    </xf>
    <xf numFmtId="0" fontId="6" fillId="4" borderId="28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0" fillId="4" borderId="1" xfId="0" applyFont="1" applyFill="1" applyBorder="1"/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9" fontId="10" fillId="2" borderId="15" xfId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9" fontId="10" fillId="4" borderId="15" xfId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9" fontId="10" fillId="4" borderId="53" xfId="1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0" fillId="2" borderId="4" xfId="0" applyFont="1" applyFill="1" applyBorder="1"/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9" fontId="10" fillId="2" borderId="53" xfId="1" applyFont="1" applyFill="1" applyBorder="1" applyAlignment="1">
      <alignment horizontal="center" vertical="center"/>
    </xf>
    <xf numFmtId="0" fontId="10" fillId="4" borderId="8" xfId="0" applyFont="1" applyFill="1" applyBorder="1"/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9" fontId="10" fillId="4" borderId="19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9" fontId="9" fillId="4" borderId="15" xfId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9" fontId="6" fillId="2" borderId="17" xfId="1" applyFont="1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left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left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9" fontId="6" fillId="4" borderId="54" xfId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9" fontId="6" fillId="2" borderId="53" xfId="1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 wrapText="1"/>
    </xf>
    <xf numFmtId="9" fontId="6" fillId="2" borderId="43" xfId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left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9" fontId="6" fillId="4" borderId="44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5" xfId="0" applyFont="1" applyFill="1" applyBorder="1"/>
    <xf numFmtId="0" fontId="6" fillId="2" borderId="45" xfId="0" applyFont="1" applyFill="1" applyBorder="1" applyAlignment="1">
      <alignment horizontal="center" vertical="center"/>
    </xf>
    <xf numFmtId="9" fontId="6" fillId="2" borderId="45" xfId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4" borderId="3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2" fillId="4" borderId="49" xfId="0" applyFont="1" applyFill="1" applyBorder="1" applyAlignment="1">
      <alignment horizontal="center" vertical="center"/>
    </xf>
    <xf numFmtId="2" fontId="12" fillId="4" borderId="38" xfId="1" applyNumberFormat="1" applyFont="1" applyFill="1" applyBorder="1" applyAlignment="1">
      <alignment horizontal="center" vertical="center"/>
    </xf>
    <xf numFmtId="2" fontId="12" fillId="4" borderId="38" xfId="0" applyNumberFormat="1" applyFont="1" applyFill="1" applyBorder="1" applyAlignment="1">
      <alignment horizontal="center" vertical="center"/>
    </xf>
    <xf numFmtId="2" fontId="12" fillId="4" borderId="50" xfId="0" applyNumberFormat="1" applyFont="1" applyFill="1" applyBorder="1" applyAlignment="1">
      <alignment horizontal="center" vertical="center"/>
    </xf>
    <xf numFmtId="2" fontId="12" fillId="4" borderId="51" xfId="1" applyNumberFormat="1" applyFont="1" applyFill="1" applyBorder="1" applyAlignment="1">
      <alignment horizontal="center" vertical="center"/>
    </xf>
    <xf numFmtId="2" fontId="12" fillId="4" borderId="52" xfId="1" applyNumberFormat="1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</cellXfs>
  <cellStyles count="3">
    <cellStyle name="Normal" xfId="0" builtinId="0"/>
    <cellStyle name="Normal 2" xfId="2"/>
    <cellStyle name="Pourcentage" xfId="1" builtinId="5"/>
  </cellStyles>
  <dxfs count="14">
    <dxf>
      <font>
        <strike val="0"/>
        <outline val="0"/>
        <shadow val="0"/>
        <u val="none"/>
        <vertAlign val="baseline"/>
        <sz val="11"/>
        <name val="Segoe UI Semilight"/>
        <scheme val="none"/>
      </font>
    </dxf>
    <dxf>
      <font>
        <strike val="0"/>
        <outline val="0"/>
        <shadow val="0"/>
        <u val="none"/>
        <vertAlign val="baseline"/>
        <sz val="11"/>
        <name val="Segoe UI Semilight"/>
        <scheme val="none"/>
      </font>
    </dxf>
    <dxf>
      <font>
        <strike val="0"/>
        <outline val="0"/>
        <shadow val="0"/>
        <u val="none"/>
        <vertAlign val="baseline"/>
        <sz val="11"/>
        <name val="Segoe UI Semilight"/>
        <scheme val="none"/>
      </font>
    </dxf>
    <dxf>
      <font>
        <strike val="0"/>
        <outline val="0"/>
        <shadow val="0"/>
        <u val="none"/>
        <vertAlign val="baseline"/>
        <sz val="11"/>
        <name val="Segoe UI Semilight"/>
        <scheme val="none"/>
      </font>
    </dxf>
    <dxf>
      <font>
        <strike val="0"/>
        <outline val="0"/>
        <shadow val="0"/>
        <u val="none"/>
        <vertAlign val="baseline"/>
        <sz val="11"/>
        <name val="Segoe UI Semilight"/>
        <scheme val="none"/>
      </font>
    </dxf>
    <dxf>
      <font>
        <strike val="0"/>
        <outline val="0"/>
        <shadow val="0"/>
        <u val="none"/>
        <vertAlign val="baseline"/>
        <sz val="11"/>
        <name val="Segoe UI Semilight"/>
        <scheme val="none"/>
      </font>
    </dxf>
    <dxf>
      <font>
        <strike val="0"/>
        <outline val="0"/>
        <shadow val="0"/>
        <u val="none"/>
        <vertAlign val="baseline"/>
        <sz val="11"/>
        <name val="Segoe UI Semilight"/>
        <scheme val="none"/>
      </font>
    </dxf>
    <dxf>
      <font>
        <strike val="0"/>
        <outline val="0"/>
        <shadow val="0"/>
        <u val="none"/>
        <vertAlign val="baseline"/>
        <sz val="11"/>
        <name val="Segoe UI Semilight"/>
        <scheme val="none"/>
      </font>
    </dxf>
    <dxf>
      <font>
        <strike val="0"/>
        <outline val="0"/>
        <shadow val="0"/>
        <u val="none"/>
        <vertAlign val="baseline"/>
        <sz val="11"/>
        <name val="Segoe UI Semilight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Segoe UI Semilight"/>
        <scheme val="none"/>
      </font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Segoe UI Semilight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Segoe UI Semilight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microsoft.com/office/2007/relationships/slicerCache" Target="slicerCaches/slicerCache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microsoft.com/office/2007/relationships/slicerCache" Target="slicerCaches/slicerCache2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0</xdr:colOff>
      <xdr:row>1</xdr:row>
      <xdr:rowOff>0</xdr:rowOff>
    </xdr:from>
    <xdr:to>
      <xdr:col>13</xdr:col>
      <xdr:colOff>304800</xdr:colOff>
      <xdr:row>5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NOM UFA">
              <a:extLst>
                <a:ext uri="{FF2B5EF4-FFF2-40B4-BE49-F238E27FC236}">
                  <a16:creationId xmlns:a16="http://schemas.microsoft.com/office/drawing/2014/main" id="{574DAE8E-F364-4E21-9D31-7F4EA957AAC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 UF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735675" y="733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47625</xdr:colOff>
      <xdr:row>17</xdr:row>
      <xdr:rowOff>171450</xdr:rowOff>
    </xdr:from>
    <xdr:to>
      <xdr:col>1</xdr:col>
      <xdr:colOff>3676651</xdr:colOff>
      <xdr:row>34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Intitulé Formation">
              <a:extLst>
                <a:ext uri="{FF2B5EF4-FFF2-40B4-BE49-F238E27FC236}">
                  <a16:creationId xmlns:a16="http://schemas.microsoft.com/office/drawing/2014/main" id="{E2361977-29B2-4916-9070-93316AC6A94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ntitulé Format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9625" y="3609975"/>
              <a:ext cx="3629026" cy="30670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1</xdr:col>
      <xdr:colOff>38099</xdr:colOff>
      <xdr:row>1</xdr:row>
      <xdr:rowOff>152400</xdr:rowOff>
    </xdr:from>
    <xdr:to>
      <xdr:col>1</xdr:col>
      <xdr:colOff>3686174</xdr:colOff>
      <xdr:row>17</xdr:row>
      <xdr:rowOff>85725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NOM UFA 1">
              <a:extLst>
                <a:ext uri="{FF2B5EF4-FFF2-40B4-BE49-F238E27FC236}">
                  <a16:creationId xmlns:a16="http://schemas.microsoft.com/office/drawing/2014/main" id="{DAB2F4AF-984F-4487-B264-5EB1764F36F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 UF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0099" y="409575"/>
              <a:ext cx="3648075" cy="31146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sont pris en charge dans Excel ou version ultérieure.
En revanche, si la forme a été modifiée dans une version précédente d’Excel, ou si le classeur a été enregistré dans Excel 2007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NOM_UFA" sourceName="NOM UFA">
  <extLst>
    <x:ext xmlns:x15="http://schemas.microsoft.com/office/spreadsheetml/2010/11/main" uri="{2F2917AC-EB37-4324-AD4E-5DD8C200BD13}">
      <x15:tableSlicerCache tableId="1" column="10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Intitulé_Formation" sourceName="INTITULE FORMATION">
  <extLst>
    <x:ext xmlns:x15="http://schemas.microsoft.com/office/spreadsheetml/2010/11/main" uri="{2F2917AC-EB37-4324-AD4E-5DD8C200BD13}">
      <x15:tableSlicerCache tableId="1" column="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NOM UFA" cache="Segment_NOM_UFA" caption="NOM UFA" startItem="12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NOM UFA 1" cache="Segment_NOM_UFA" caption="NOM UFA" rowHeight="241300"/>
  <slicer name="Intitulé Formation" cache="Segment_Intitulé_Formation" caption="INTITULE FORMATION" startItem="68" rowHeight="241300"/>
</slicers>
</file>

<file path=xl/tables/table1.xml><?xml version="1.0" encoding="utf-8"?>
<table xmlns="http://schemas.openxmlformats.org/spreadsheetml/2006/main" id="1" name="tbl_res2024" displayName="tbl_res2024" ref="A2:J115" totalsRowShown="0" headerRowDxfId="13" dataDxfId="11" headerRowBorderDxfId="12" tableBorderDxfId="10">
  <autoFilter ref="A2:J115"/>
  <tableColumns count="10">
    <tableColumn id="1" name="UFA" dataDxfId="9"/>
    <tableColumn id="10" name="NOM UFA" dataDxfId="8">
      <calculatedColumnFormula>PROPER(tbl_res2024[[#This Row],[UFA]])</calculatedColumnFormula>
    </tableColumn>
    <tableColumn id="2" name="INTITULE FORMATION" dataDxfId="7"/>
    <tableColumn id="3" name="Total _x000a_contrats" dataDxfId="6"/>
    <tableColumn id="4" name="Abandon" dataDxfId="5"/>
    <tableColumn id="5" name="Rupture avec Poursuite_x000a_(nouveau contrat ou SFP/Scolaire)_x000a_" dataDxfId="4"/>
    <tableColumn id="6" name="Inscrits " dataDxfId="3"/>
    <tableColumn id="7" name="Présents" dataDxfId="2"/>
    <tableColumn id="8" name="Reçus" dataDxfId="1"/>
    <tableColumn id="9" name="%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tabSelected="1" topLeftCell="B1" workbookViewId="0">
      <pane ySplit="1" topLeftCell="A7" activePane="bottomLeft" state="frozen"/>
      <selection pane="bottomLeft" activeCell="J16" sqref="J16"/>
    </sheetView>
  </sheetViews>
  <sheetFormatPr baseColWidth="10" defaultColWidth="11.44140625" defaultRowHeight="14.4" x14ac:dyDescent="0.3"/>
  <cols>
    <col min="1" max="2" width="30.33203125" style="1" customWidth="1"/>
    <col min="3" max="3" width="84.6640625" customWidth="1"/>
    <col min="4" max="4" width="19.109375" customWidth="1"/>
    <col min="5" max="5" width="20.33203125" customWidth="1"/>
    <col min="6" max="6" width="17.44140625" customWidth="1"/>
    <col min="7" max="7" width="19" customWidth="1"/>
    <col min="8" max="8" width="17.5546875" customWidth="1"/>
    <col min="9" max="9" width="14.109375" customWidth="1"/>
    <col min="10" max="10" width="16.6640625" customWidth="1"/>
  </cols>
  <sheetData>
    <row r="1" spans="1:10" ht="57.75" customHeight="1" thickBot="1" x14ac:dyDescent="0.35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ht="119.25" customHeight="1" x14ac:dyDescent="0.3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7" t="s">
        <v>9</v>
      </c>
      <c r="J2" s="8" t="s">
        <v>10</v>
      </c>
    </row>
    <row r="3" spans="1:10" ht="33.6" x14ac:dyDescent="0.3">
      <c r="A3" s="17" t="s">
        <v>11</v>
      </c>
      <c r="B3" s="18" t="str">
        <f>PROPER(tbl_res2024[[#This Row],[UFA]])</f>
        <v>Lycée Professionnel Jeanne D'Arc Mazamet (81)</v>
      </c>
      <c r="C3" s="19" t="s">
        <v>12</v>
      </c>
      <c r="D3" s="20">
        <v>1</v>
      </c>
      <c r="E3" s="20">
        <v>0</v>
      </c>
      <c r="F3" s="20">
        <v>1</v>
      </c>
      <c r="G3" s="20">
        <v>1</v>
      </c>
      <c r="H3" s="21">
        <v>1</v>
      </c>
      <c r="I3" s="22">
        <v>1</v>
      </c>
      <c r="J3" s="23">
        <f t="shared" ref="J3:J69" si="0">I3/H3</f>
        <v>1</v>
      </c>
    </row>
    <row r="4" spans="1:10" ht="29.25" customHeight="1" thickBot="1" x14ac:dyDescent="0.35">
      <c r="A4" s="24" t="s">
        <v>11</v>
      </c>
      <c r="B4" s="25" t="str">
        <f>PROPER(tbl_res2024[[#This Row],[UFA]])</f>
        <v>Lycée Professionnel Jeanne D'Arc Mazamet (81)</v>
      </c>
      <c r="C4" s="26" t="s">
        <v>13</v>
      </c>
      <c r="D4" s="27">
        <v>9</v>
      </c>
      <c r="E4" s="27">
        <v>2</v>
      </c>
      <c r="F4" s="27">
        <v>1</v>
      </c>
      <c r="G4" s="27">
        <v>7</v>
      </c>
      <c r="H4" s="28">
        <v>6</v>
      </c>
      <c r="I4" s="29">
        <v>6</v>
      </c>
      <c r="J4" s="30">
        <f t="shared" si="0"/>
        <v>1</v>
      </c>
    </row>
    <row r="5" spans="1:10" ht="17.399999999999999" thickBot="1" x14ac:dyDescent="0.35">
      <c r="A5" s="31" t="s">
        <v>14</v>
      </c>
      <c r="B5" s="32" t="str">
        <f>PROPER(tbl_res2024[[#This Row],[UFA]])</f>
        <v>Leap Beau Soleil (66)</v>
      </c>
      <c r="C5" s="33" t="s">
        <v>15</v>
      </c>
      <c r="D5" s="34">
        <v>5</v>
      </c>
      <c r="E5" s="34">
        <v>0</v>
      </c>
      <c r="F5" s="34">
        <v>0</v>
      </c>
      <c r="G5" s="34">
        <v>5</v>
      </c>
      <c r="H5" s="35">
        <v>4</v>
      </c>
      <c r="I5" s="36">
        <v>4</v>
      </c>
      <c r="J5" s="37">
        <f t="shared" si="0"/>
        <v>1</v>
      </c>
    </row>
    <row r="6" spans="1:10" ht="17.399999999999999" thickBot="1" x14ac:dyDescent="0.35">
      <c r="A6" s="38" t="s">
        <v>16</v>
      </c>
      <c r="B6" s="39" t="str">
        <f>PROPER(tbl_res2024[[#This Row],[UFA]])</f>
        <v>Lycée Emilie De Rodat (31)</v>
      </c>
      <c r="C6" s="40" t="s">
        <v>17</v>
      </c>
      <c r="D6" s="41">
        <v>7</v>
      </c>
      <c r="E6" s="41">
        <v>0</v>
      </c>
      <c r="F6" s="41">
        <v>0</v>
      </c>
      <c r="G6" s="41">
        <v>7</v>
      </c>
      <c r="H6" s="42">
        <v>7</v>
      </c>
      <c r="I6" s="43">
        <v>7</v>
      </c>
      <c r="J6" s="44">
        <f t="shared" si="0"/>
        <v>1</v>
      </c>
    </row>
    <row r="7" spans="1:10" ht="17.399999999999999" thickBot="1" x14ac:dyDescent="0.35">
      <c r="A7" s="45" t="s">
        <v>16</v>
      </c>
      <c r="B7" s="46" t="str">
        <f>PROPER(tbl_res2024[[#This Row],[UFA]])</f>
        <v>Lycée Emilie De Rodat (31)</v>
      </c>
      <c r="C7" s="47" t="s">
        <v>18</v>
      </c>
      <c r="D7" s="41">
        <v>5</v>
      </c>
      <c r="E7" s="41">
        <v>1</v>
      </c>
      <c r="F7" s="41">
        <v>1</v>
      </c>
      <c r="G7" s="41">
        <v>4</v>
      </c>
      <c r="H7" s="42">
        <v>4</v>
      </c>
      <c r="I7" s="43">
        <v>4</v>
      </c>
      <c r="J7" s="44">
        <f t="shared" si="0"/>
        <v>1</v>
      </c>
    </row>
    <row r="8" spans="1:10" ht="33.6" x14ac:dyDescent="0.3">
      <c r="A8" s="48" t="s">
        <v>19</v>
      </c>
      <c r="B8" s="49" t="str">
        <f>PROPER(tbl_res2024[[#This Row],[UFA]])</f>
        <v>Leap André Alquier (Forestier) - 81</v>
      </c>
      <c r="C8" s="50" t="s">
        <v>20</v>
      </c>
      <c r="D8" s="51">
        <v>9</v>
      </c>
      <c r="E8" s="51">
        <v>0</v>
      </c>
      <c r="F8" s="51">
        <v>0</v>
      </c>
      <c r="G8" s="51">
        <v>9</v>
      </c>
      <c r="H8" s="52">
        <v>9</v>
      </c>
      <c r="I8" s="53">
        <v>7</v>
      </c>
      <c r="J8" s="54">
        <f t="shared" si="0"/>
        <v>0.77777777777777779</v>
      </c>
    </row>
    <row r="9" spans="1:10" ht="34.200000000000003" thickBot="1" x14ac:dyDescent="0.35">
      <c r="A9" s="55" t="s">
        <v>19</v>
      </c>
      <c r="B9" s="56" t="str">
        <f>PROPER(tbl_res2024[[#This Row],[UFA]])</f>
        <v>Leap André Alquier (Forestier) - 81</v>
      </c>
      <c r="C9" s="57" t="s">
        <v>21</v>
      </c>
      <c r="D9" s="58">
        <v>4</v>
      </c>
      <c r="E9" s="58">
        <v>0</v>
      </c>
      <c r="F9" s="58">
        <v>0</v>
      </c>
      <c r="G9" s="58">
        <v>4</v>
      </c>
      <c r="H9" s="59">
        <v>4</v>
      </c>
      <c r="I9" s="60">
        <v>4</v>
      </c>
      <c r="J9" s="61">
        <f t="shared" si="0"/>
        <v>1</v>
      </c>
    </row>
    <row r="10" spans="1:10" ht="16.8" x14ac:dyDescent="0.3">
      <c r="A10" s="38" t="s">
        <v>22</v>
      </c>
      <c r="B10" s="62" t="str">
        <f>PROPER(tbl_res2024[[#This Row],[UFA]])</f>
        <v>Institut Limayrac (31)</v>
      </c>
      <c r="C10" s="40" t="s">
        <v>23</v>
      </c>
      <c r="D10" s="41">
        <v>4</v>
      </c>
      <c r="E10" s="41">
        <v>1</v>
      </c>
      <c r="F10" s="41">
        <v>0</v>
      </c>
      <c r="G10" s="41">
        <v>3</v>
      </c>
      <c r="H10" s="63">
        <v>3</v>
      </c>
      <c r="I10" s="43">
        <v>3</v>
      </c>
      <c r="J10" s="44">
        <f t="shared" si="0"/>
        <v>1</v>
      </c>
    </row>
    <row r="11" spans="1:10" ht="16.8" x14ac:dyDescent="0.3">
      <c r="A11" s="64" t="s">
        <v>22</v>
      </c>
      <c r="B11" s="65" t="str">
        <f>PROPER(tbl_res2024[[#This Row],[UFA]])</f>
        <v>Institut Limayrac (31)</v>
      </c>
      <c r="C11" s="66" t="s">
        <v>24</v>
      </c>
      <c r="D11" s="67">
        <v>3</v>
      </c>
      <c r="E11" s="67">
        <v>0</v>
      </c>
      <c r="F11" s="67">
        <v>0</v>
      </c>
      <c r="G11" s="67">
        <v>3</v>
      </c>
      <c r="H11" s="68">
        <v>3</v>
      </c>
      <c r="I11" s="69">
        <v>3</v>
      </c>
      <c r="J11" s="23">
        <f t="shared" si="0"/>
        <v>1</v>
      </c>
    </row>
    <row r="12" spans="1:10" ht="16.8" x14ac:dyDescent="0.3">
      <c r="A12" s="64" t="s">
        <v>22</v>
      </c>
      <c r="B12" s="65" t="str">
        <f>PROPER(tbl_res2024[[#This Row],[UFA]])</f>
        <v>Institut Limayrac (31)</v>
      </c>
      <c r="C12" s="47" t="s">
        <v>25</v>
      </c>
      <c r="D12" s="20">
        <v>1</v>
      </c>
      <c r="E12" s="20">
        <v>0</v>
      </c>
      <c r="F12" s="20">
        <v>0</v>
      </c>
      <c r="G12" s="20">
        <v>1</v>
      </c>
      <c r="H12" s="21">
        <v>1</v>
      </c>
      <c r="I12" s="22">
        <v>1</v>
      </c>
      <c r="J12" s="70">
        <f t="shared" si="0"/>
        <v>1</v>
      </c>
    </row>
    <row r="13" spans="1:10" ht="16.8" x14ac:dyDescent="0.3">
      <c r="A13" s="64" t="s">
        <v>22</v>
      </c>
      <c r="B13" s="65" t="str">
        <f>PROPER(tbl_res2024[[#This Row],[UFA]])</f>
        <v>Institut Limayrac (31)</v>
      </c>
      <c r="C13" s="47" t="s">
        <v>26</v>
      </c>
      <c r="D13" s="20">
        <v>2</v>
      </c>
      <c r="E13" s="20">
        <v>0</v>
      </c>
      <c r="F13" s="20">
        <v>0</v>
      </c>
      <c r="G13" s="20">
        <v>2</v>
      </c>
      <c r="H13" s="21">
        <v>2</v>
      </c>
      <c r="I13" s="22">
        <v>2</v>
      </c>
      <c r="J13" s="23">
        <f t="shared" si="0"/>
        <v>1</v>
      </c>
    </row>
    <row r="14" spans="1:10" ht="33.6" x14ac:dyDescent="0.3">
      <c r="A14" s="64" t="s">
        <v>22</v>
      </c>
      <c r="B14" s="65" t="str">
        <f>PROPER(tbl_res2024[[#This Row],[UFA]])</f>
        <v>Institut Limayrac (31)</v>
      </c>
      <c r="C14" s="47" t="s">
        <v>27</v>
      </c>
      <c r="D14" s="20">
        <v>6</v>
      </c>
      <c r="E14" s="20">
        <v>0</v>
      </c>
      <c r="F14" s="20">
        <v>1</v>
      </c>
      <c r="G14" s="20">
        <v>6</v>
      </c>
      <c r="H14" s="21">
        <v>6</v>
      </c>
      <c r="I14" s="22">
        <v>6</v>
      </c>
      <c r="J14" s="23">
        <f t="shared" si="0"/>
        <v>1</v>
      </c>
    </row>
    <row r="15" spans="1:10" ht="16.8" x14ac:dyDescent="0.3">
      <c r="A15" s="64" t="s">
        <v>22</v>
      </c>
      <c r="B15" s="65" t="str">
        <f>PROPER(tbl_res2024[[#This Row],[UFA]])</f>
        <v>Institut Limayrac (31)</v>
      </c>
      <c r="C15" s="47" t="s">
        <v>28</v>
      </c>
      <c r="D15" s="20">
        <v>32</v>
      </c>
      <c r="E15" s="20">
        <v>0</v>
      </c>
      <c r="F15" s="20">
        <v>3</v>
      </c>
      <c r="G15" s="20">
        <v>31</v>
      </c>
      <c r="H15" s="21">
        <v>31</v>
      </c>
      <c r="I15" s="22">
        <v>17</v>
      </c>
      <c r="J15" s="23">
        <f t="shared" si="0"/>
        <v>0.54838709677419351</v>
      </c>
    </row>
    <row r="16" spans="1:10" ht="16.8" x14ac:dyDescent="0.3">
      <c r="A16" s="64" t="s">
        <v>22</v>
      </c>
      <c r="B16" s="65" t="str">
        <f>PROPER(tbl_res2024[[#This Row],[UFA]])</f>
        <v>Institut Limayrac (31)</v>
      </c>
      <c r="C16" s="19" t="s">
        <v>29</v>
      </c>
      <c r="D16" s="20">
        <v>25</v>
      </c>
      <c r="E16" s="20">
        <v>3</v>
      </c>
      <c r="F16" s="20">
        <v>0</v>
      </c>
      <c r="G16" s="20">
        <v>22</v>
      </c>
      <c r="H16" s="21">
        <v>22</v>
      </c>
      <c r="I16" s="22">
        <v>8</v>
      </c>
      <c r="J16" s="23">
        <f t="shared" si="0"/>
        <v>0.36363636363636365</v>
      </c>
    </row>
    <row r="17" spans="1:10" ht="16.8" x14ac:dyDescent="0.3">
      <c r="A17" s="64" t="s">
        <v>22</v>
      </c>
      <c r="B17" s="71" t="str">
        <f>PROPER(tbl_res2024[[#This Row],[UFA]])</f>
        <v>Institut Limayrac (31)</v>
      </c>
      <c r="C17" s="19" t="s">
        <v>30</v>
      </c>
      <c r="D17" s="20">
        <v>9</v>
      </c>
      <c r="E17" s="20">
        <v>1</v>
      </c>
      <c r="F17" s="20">
        <v>0</v>
      </c>
      <c r="G17" s="20">
        <v>8</v>
      </c>
      <c r="H17" s="21">
        <v>8</v>
      </c>
      <c r="I17" s="22">
        <v>7</v>
      </c>
      <c r="J17" s="23">
        <f t="shared" si="0"/>
        <v>0.875</v>
      </c>
    </row>
    <row r="18" spans="1:10" ht="16.8" x14ac:dyDescent="0.4">
      <c r="A18" s="64" t="s">
        <v>22</v>
      </c>
      <c r="B18" s="71" t="str">
        <f>PROPER(tbl_res2024[[#This Row],[UFA]])</f>
        <v>Institut Limayrac (31)</v>
      </c>
      <c r="C18" s="9" t="s">
        <v>31</v>
      </c>
      <c r="D18" s="20">
        <v>11</v>
      </c>
      <c r="E18" s="20">
        <v>1</v>
      </c>
      <c r="F18" s="20">
        <v>1</v>
      </c>
      <c r="G18" s="20">
        <v>10</v>
      </c>
      <c r="H18" s="21">
        <v>10</v>
      </c>
      <c r="I18" s="22">
        <v>10</v>
      </c>
      <c r="J18" s="23">
        <f t="shared" si="0"/>
        <v>1</v>
      </c>
    </row>
    <row r="19" spans="1:10" ht="16.8" x14ac:dyDescent="0.4">
      <c r="A19" s="64" t="s">
        <v>22</v>
      </c>
      <c r="B19" s="71" t="str">
        <f>PROPER(tbl_res2024[[#This Row],[UFA]])</f>
        <v>Institut Limayrac (31)</v>
      </c>
      <c r="C19" s="72" t="s">
        <v>32</v>
      </c>
      <c r="D19" s="20">
        <v>4</v>
      </c>
      <c r="E19" s="20">
        <v>0</v>
      </c>
      <c r="F19" s="20">
        <v>0</v>
      </c>
      <c r="G19" s="20">
        <v>4</v>
      </c>
      <c r="H19" s="21">
        <v>4</v>
      </c>
      <c r="I19" s="22">
        <v>4</v>
      </c>
      <c r="J19" s="23">
        <f t="shared" si="0"/>
        <v>1</v>
      </c>
    </row>
    <row r="20" spans="1:10" ht="16.8" x14ac:dyDescent="0.4">
      <c r="A20" s="64" t="s">
        <v>22</v>
      </c>
      <c r="B20" s="71" t="str">
        <f>PROPER(tbl_res2024[[#This Row],[UFA]])</f>
        <v>Institut Limayrac (31)</v>
      </c>
      <c r="C20" s="9" t="s">
        <v>33</v>
      </c>
      <c r="D20" s="67">
        <v>15</v>
      </c>
      <c r="E20" s="67">
        <v>0</v>
      </c>
      <c r="F20" s="67">
        <v>0</v>
      </c>
      <c r="G20" s="67">
        <v>15</v>
      </c>
      <c r="H20" s="73">
        <v>15</v>
      </c>
      <c r="I20" s="74">
        <v>15</v>
      </c>
      <c r="J20" s="23">
        <f t="shared" si="0"/>
        <v>1</v>
      </c>
    </row>
    <row r="21" spans="1:10" ht="16.8" x14ac:dyDescent="0.4">
      <c r="A21" s="64" t="s">
        <v>22</v>
      </c>
      <c r="B21" s="71" t="str">
        <f>PROPER(tbl_res2024[[#This Row],[UFA]])</f>
        <v>Institut Limayrac (31)</v>
      </c>
      <c r="C21" s="72" t="s">
        <v>34</v>
      </c>
      <c r="D21" s="67">
        <v>17</v>
      </c>
      <c r="E21" s="67">
        <v>1</v>
      </c>
      <c r="F21" s="67">
        <v>2</v>
      </c>
      <c r="G21" s="67">
        <v>16</v>
      </c>
      <c r="H21" s="73">
        <v>16</v>
      </c>
      <c r="I21" s="75">
        <v>16</v>
      </c>
      <c r="J21" s="23">
        <f t="shared" si="0"/>
        <v>1</v>
      </c>
    </row>
    <row r="22" spans="1:10" ht="17.399999999999999" thickBot="1" x14ac:dyDescent="0.45">
      <c r="A22" s="76" t="s">
        <v>22</v>
      </c>
      <c r="B22" s="71" t="str">
        <f>PROPER(tbl_res2024[[#This Row],[UFA]])</f>
        <v>Institut Limayrac (31)</v>
      </c>
      <c r="C22" s="77" t="s">
        <v>35</v>
      </c>
      <c r="D22" s="67">
        <v>27</v>
      </c>
      <c r="E22" s="67">
        <v>1</v>
      </c>
      <c r="F22" s="67">
        <v>1</v>
      </c>
      <c r="G22" s="67">
        <v>25</v>
      </c>
      <c r="H22" s="73">
        <v>25</v>
      </c>
      <c r="I22" s="75">
        <v>22</v>
      </c>
      <c r="J22" s="23">
        <f t="shared" si="0"/>
        <v>0.88</v>
      </c>
    </row>
    <row r="23" spans="1:10" ht="33.6" x14ac:dyDescent="0.3">
      <c r="A23" s="48" t="s">
        <v>36</v>
      </c>
      <c r="B23" s="49" t="str">
        <f>PROPER(tbl_res2024[[#This Row],[UFA]])</f>
        <v>Groupe Epag Institut St Joseph /Limoux (11)</v>
      </c>
      <c r="C23" s="33" t="s">
        <v>15</v>
      </c>
      <c r="D23" s="51">
        <v>5</v>
      </c>
      <c r="E23" s="51">
        <v>0</v>
      </c>
      <c r="F23" s="51">
        <v>0</v>
      </c>
      <c r="G23" s="51">
        <v>5</v>
      </c>
      <c r="H23" s="52">
        <v>5</v>
      </c>
      <c r="I23" s="51">
        <v>4</v>
      </c>
      <c r="J23" s="78">
        <f t="shared" si="0"/>
        <v>0.8</v>
      </c>
    </row>
    <row r="24" spans="1:10" ht="34.200000000000003" thickBot="1" x14ac:dyDescent="0.35">
      <c r="A24" s="55" t="s">
        <v>37</v>
      </c>
      <c r="B24" s="56" t="str">
        <f>PROPER(tbl_res2024[[#This Row],[UFA]])</f>
        <v>Groupe Epag Institut St Joseph /La Raque (11)</v>
      </c>
      <c r="C24" s="79" t="s">
        <v>38</v>
      </c>
      <c r="D24" s="58">
        <v>8</v>
      </c>
      <c r="E24" s="58">
        <v>1</v>
      </c>
      <c r="F24" s="58">
        <v>1</v>
      </c>
      <c r="G24" s="58">
        <v>8</v>
      </c>
      <c r="H24" s="59">
        <v>6</v>
      </c>
      <c r="I24" s="80">
        <v>6</v>
      </c>
      <c r="J24" s="81">
        <f t="shared" si="0"/>
        <v>1</v>
      </c>
    </row>
    <row r="25" spans="1:10" ht="17.399999999999999" thickBot="1" x14ac:dyDescent="0.35">
      <c r="A25" s="82" t="s">
        <v>39</v>
      </c>
      <c r="B25" s="62" t="str">
        <f>PROPER(tbl_res2024[[#This Row],[UFA]])</f>
        <v>Lepr L'Oustal (31)</v>
      </c>
      <c r="C25" s="83" t="s">
        <v>18</v>
      </c>
      <c r="D25" s="41">
        <v>4</v>
      </c>
      <c r="E25" s="41">
        <v>0</v>
      </c>
      <c r="F25" s="41">
        <v>1</v>
      </c>
      <c r="G25" s="41">
        <v>3</v>
      </c>
      <c r="H25" s="42">
        <v>3</v>
      </c>
      <c r="I25" s="43">
        <v>3</v>
      </c>
      <c r="J25" s="44">
        <f t="shared" si="0"/>
        <v>1</v>
      </c>
    </row>
    <row r="26" spans="1:10" ht="16.8" x14ac:dyDescent="0.3">
      <c r="A26" s="31" t="s">
        <v>40</v>
      </c>
      <c r="B26" s="49" t="str">
        <f>PROPER(tbl_res2024[[#This Row],[UFA]])</f>
        <v>Lycée Professionnel Myriam (31)</v>
      </c>
      <c r="C26" s="50" t="s">
        <v>41</v>
      </c>
      <c r="D26" s="51">
        <v>3</v>
      </c>
      <c r="E26" s="51">
        <v>1</v>
      </c>
      <c r="F26" s="51">
        <v>0</v>
      </c>
      <c r="G26" s="51">
        <v>2</v>
      </c>
      <c r="H26" s="52">
        <v>2</v>
      </c>
      <c r="I26" s="53">
        <v>2</v>
      </c>
      <c r="J26" s="54">
        <f t="shared" si="0"/>
        <v>1</v>
      </c>
    </row>
    <row r="27" spans="1:10" ht="16.8" x14ac:dyDescent="0.3">
      <c r="A27" s="84" t="s">
        <v>40</v>
      </c>
      <c r="B27" s="85" t="str">
        <f>PROPER(tbl_res2024[[#This Row],[UFA]])</f>
        <v>Lycée Professionnel Myriam (31)</v>
      </c>
      <c r="C27" s="86" t="s">
        <v>13</v>
      </c>
      <c r="D27" s="87">
        <v>2</v>
      </c>
      <c r="E27" s="87">
        <v>0</v>
      </c>
      <c r="F27" s="87">
        <v>0</v>
      </c>
      <c r="G27" s="58">
        <v>2</v>
      </c>
      <c r="H27" s="59">
        <v>2</v>
      </c>
      <c r="I27" s="60">
        <v>2</v>
      </c>
      <c r="J27" s="61">
        <f t="shared" si="0"/>
        <v>1</v>
      </c>
    </row>
    <row r="28" spans="1:10" ht="16.8" x14ac:dyDescent="0.3">
      <c r="A28" s="84" t="s">
        <v>40</v>
      </c>
      <c r="B28" s="85" t="str">
        <f>PROPER(tbl_res2024[[#This Row],[UFA]])</f>
        <v>Lycée Professionnel Myriam (31)</v>
      </c>
      <c r="C28" s="86" t="s">
        <v>42</v>
      </c>
      <c r="D28" s="87">
        <v>9</v>
      </c>
      <c r="E28" s="87">
        <v>0</v>
      </c>
      <c r="F28" s="87">
        <v>1</v>
      </c>
      <c r="G28" s="58">
        <v>8</v>
      </c>
      <c r="H28" s="59">
        <v>8</v>
      </c>
      <c r="I28" s="60">
        <v>8</v>
      </c>
      <c r="J28" s="61">
        <f t="shared" si="0"/>
        <v>1</v>
      </c>
    </row>
    <row r="29" spans="1:10" ht="16.8" x14ac:dyDescent="0.3">
      <c r="A29" s="84" t="s">
        <v>40</v>
      </c>
      <c r="B29" s="85" t="str">
        <f>PROPER(tbl_res2024[[#This Row],[UFA]])</f>
        <v>Lycée Professionnel Myriam (31)</v>
      </c>
      <c r="C29" s="86" t="s">
        <v>43</v>
      </c>
      <c r="D29" s="87">
        <v>1</v>
      </c>
      <c r="E29" s="87">
        <v>0</v>
      </c>
      <c r="F29" s="87">
        <v>0</v>
      </c>
      <c r="G29" s="58">
        <v>1</v>
      </c>
      <c r="H29" s="59">
        <v>1</v>
      </c>
      <c r="I29" s="60">
        <v>1</v>
      </c>
      <c r="J29" s="61">
        <f t="shared" si="0"/>
        <v>1</v>
      </c>
    </row>
    <row r="30" spans="1:10" ht="16.8" x14ac:dyDescent="0.3">
      <c r="A30" s="84" t="s">
        <v>40</v>
      </c>
      <c r="B30" s="85" t="str">
        <f>PROPER(tbl_res2024[[#This Row],[UFA]])</f>
        <v>Lycée Professionnel Myriam (31)</v>
      </c>
      <c r="C30" s="57" t="s">
        <v>44</v>
      </c>
      <c r="D30" s="87">
        <v>1</v>
      </c>
      <c r="E30" s="87">
        <v>0</v>
      </c>
      <c r="F30" s="87">
        <v>0</v>
      </c>
      <c r="G30" s="58">
        <v>1</v>
      </c>
      <c r="H30" s="59">
        <v>1</v>
      </c>
      <c r="I30" s="60">
        <v>1</v>
      </c>
      <c r="J30" s="61">
        <f t="shared" si="0"/>
        <v>1</v>
      </c>
    </row>
    <row r="31" spans="1:10" ht="16.8" x14ac:dyDescent="0.3">
      <c r="A31" s="84" t="s">
        <v>40</v>
      </c>
      <c r="B31" s="85" t="str">
        <f>PROPER(tbl_res2024[[#This Row],[UFA]])</f>
        <v>Lycée Professionnel Myriam (31)</v>
      </c>
      <c r="C31" s="86" t="s">
        <v>18</v>
      </c>
      <c r="D31" s="87">
        <v>24</v>
      </c>
      <c r="E31" s="87">
        <v>2</v>
      </c>
      <c r="F31" s="87">
        <v>2</v>
      </c>
      <c r="G31" s="58">
        <v>22</v>
      </c>
      <c r="H31" s="59">
        <v>22</v>
      </c>
      <c r="I31" s="60">
        <v>22</v>
      </c>
      <c r="J31" s="61">
        <f t="shared" si="0"/>
        <v>1</v>
      </c>
    </row>
    <row r="32" spans="1:10" ht="17.399999999999999" thickBot="1" x14ac:dyDescent="0.35">
      <c r="A32" s="88" t="s">
        <v>40</v>
      </c>
      <c r="B32" s="85" t="str">
        <f>PROPER(tbl_res2024[[#This Row],[UFA]])</f>
        <v>Lycée Professionnel Myriam (31)</v>
      </c>
      <c r="C32" s="86" t="s">
        <v>45</v>
      </c>
      <c r="D32" s="87">
        <v>8</v>
      </c>
      <c r="E32" s="87">
        <v>1</v>
      </c>
      <c r="F32" s="87">
        <v>1</v>
      </c>
      <c r="G32" s="58">
        <v>7</v>
      </c>
      <c r="H32" s="59">
        <v>7</v>
      </c>
      <c r="I32" s="60">
        <v>5</v>
      </c>
      <c r="J32" s="61">
        <f t="shared" si="0"/>
        <v>0.7142857142857143</v>
      </c>
    </row>
    <row r="33" spans="1:10" ht="34.200000000000003" thickBot="1" x14ac:dyDescent="0.35">
      <c r="A33" s="82" t="s">
        <v>46</v>
      </c>
      <c r="B33" s="62" t="str">
        <f>PROPER(tbl_res2024[[#This Row],[UFA]])</f>
        <v>Lycée Notre-Dame De Mende (48)</v>
      </c>
      <c r="C33" s="40" t="s">
        <v>47</v>
      </c>
      <c r="D33" s="41">
        <v>14</v>
      </c>
      <c r="E33" s="41">
        <v>1</v>
      </c>
      <c r="F33" s="41">
        <v>2</v>
      </c>
      <c r="G33" s="41">
        <v>11</v>
      </c>
      <c r="H33" s="42">
        <v>11</v>
      </c>
      <c r="I33" s="43">
        <v>10</v>
      </c>
      <c r="J33" s="44">
        <f t="shared" si="0"/>
        <v>0.90909090909090906</v>
      </c>
    </row>
    <row r="34" spans="1:10" ht="34.200000000000003" thickBot="1" x14ac:dyDescent="0.35">
      <c r="A34" s="82" t="s">
        <v>46</v>
      </c>
      <c r="B34" s="65" t="str">
        <f>PROPER(tbl_res2024[[#This Row],[UFA]])</f>
        <v>Lycée Notre-Dame De Mende (48)</v>
      </c>
      <c r="C34" s="89" t="s">
        <v>48</v>
      </c>
      <c r="D34" s="20">
        <v>12</v>
      </c>
      <c r="E34" s="20">
        <v>1</v>
      </c>
      <c r="F34" s="20">
        <v>3</v>
      </c>
      <c r="G34" s="20">
        <v>9</v>
      </c>
      <c r="H34" s="21">
        <v>9</v>
      </c>
      <c r="I34" s="22">
        <v>8</v>
      </c>
      <c r="J34" s="23">
        <f t="shared" si="0"/>
        <v>0.88888888888888884</v>
      </c>
    </row>
    <row r="35" spans="1:10" ht="16.8" x14ac:dyDescent="0.3">
      <c r="A35" s="31" t="s">
        <v>49</v>
      </c>
      <c r="B35" s="49" t="str">
        <f>PROPER(tbl_res2024[[#This Row],[UFA]])</f>
        <v>Lycée Professionnel Pasteur (30)</v>
      </c>
      <c r="C35" s="90" t="s">
        <v>18</v>
      </c>
      <c r="D35" s="51">
        <v>10</v>
      </c>
      <c r="E35" s="51">
        <v>0</v>
      </c>
      <c r="F35" s="51">
        <v>0</v>
      </c>
      <c r="G35" s="51">
        <v>10</v>
      </c>
      <c r="H35" s="52">
        <v>9</v>
      </c>
      <c r="I35" s="53">
        <v>6</v>
      </c>
      <c r="J35" s="37">
        <f t="shared" si="0"/>
        <v>0.66666666666666663</v>
      </c>
    </row>
    <row r="36" spans="1:10" ht="16.8" x14ac:dyDescent="0.3">
      <c r="A36" s="84" t="s">
        <v>49</v>
      </c>
      <c r="B36" s="85" t="str">
        <f>PROPER(tbl_res2024[[#This Row],[UFA]])</f>
        <v>Lycée Professionnel Pasteur (30)</v>
      </c>
      <c r="C36" s="91" t="s">
        <v>50</v>
      </c>
      <c r="D36" s="92">
        <v>1</v>
      </c>
      <c r="E36" s="92">
        <v>0</v>
      </c>
      <c r="F36" s="92">
        <v>0</v>
      </c>
      <c r="G36" s="92">
        <v>1</v>
      </c>
      <c r="H36" s="93">
        <v>1</v>
      </c>
      <c r="I36" s="80">
        <v>0</v>
      </c>
      <c r="J36" s="61">
        <f t="shared" si="0"/>
        <v>0</v>
      </c>
    </row>
    <row r="37" spans="1:10" ht="16.8" x14ac:dyDescent="0.4">
      <c r="A37" s="84" t="s">
        <v>49</v>
      </c>
      <c r="B37" s="85" t="str">
        <f>PROPER(tbl_res2024[[#This Row],[UFA]])</f>
        <v>Lycée Professionnel Pasteur (30)</v>
      </c>
      <c r="C37" s="94" t="s">
        <v>51</v>
      </c>
      <c r="D37" s="92">
        <v>10</v>
      </c>
      <c r="E37" s="92">
        <v>0</v>
      </c>
      <c r="F37" s="92">
        <v>0</v>
      </c>
      <c r="G37" s="92">
        <v>10</v>
      </c>
      <c r="H37" s="93">
        <v>10</v>
      </c>
      <c r="I37" s="80">
        <v>10</v>
      </c>
      <c r="J37" s="81">
        <f t="shared" si="0"/>
        <v>1</v>
      </c>
    </row>
    <row r="38" spans="1:10" ht="16.8" x14ac:dyDescent="0.3">
      <c r="A38" s="84" t="s">
        <v>49</v>
      </c>
      <c r="B38" s="85" t="str">
        <f>PROPER(tbl_res2024[[#This Row],[UFA]])</f>
        <v>Lycée Professionnel Pasteur (30)</v>
      </c>
      <c r="C38" s="57" t="s">
        <v>52</v>
      </c>
      <c r="D38" s="58">
        <v>3</v>
      </c>
      <c r="E38" s="58">
        <v>2</v>
      </c>
      <c r="F38" s="58">
        <v>0</v>
      </c>
      <c r="G38" s="58">
        <v>1</v>
      </c>
      <c r="H38" s="59">
        <v>1</v>
      </c>
      <c r="I38" s="60">
        <v>1</v>
      </c>
      <c r="J38" s="61">
        <f t="shared" si="0"/>
        <v>1</v>
      </c>
    </row>
    <row r="39" spans="1:10" ht="17.399999999999999" thickBot="1" x14ac:dyDescent="0.35">
      <c r="A39" s="88" t="s">
        <v>49</v>
      </c>
      <c r="B39" s="95" t="str">
        <f>PROPER(tbl_res2024[[#This Row],[UFA]])</f>
        <v>Lycée Professionnel Pasteur (30)</v>
      </c>
      <c r="C39" s="96" t="s">
        <v>53</v>
      </c>
      <c r="D39" s="97">
        <v>3</v>
      </c>
      <c r="E39" s="97">
        <v>0</v>
      </c>
      <c r="F39" s="58">
        <v>0</v>
      </c>
      <c r="G39" s="58">
        <v>3</v>
      </c>
      <c r="H39" s="59">
        <v>3</v>
      </c>
      <c r="I39" s="60">
        <v>1</v>
      </c>
      <c r="J39" s="61">
        <f t="shared" si="0"/>
        <v>0.33333333333333331</v>
      </c>
    </row>
    <row r="40" spans="1:10" ht="34.200000000000003" thickBot="1" x14ac:dyDescent="0.35">
      <c r="A40" s="82" t="s">
        <v>54</v>
      </c>
      <c r="B40" s="62" t="str">
        <f>PROPER(tbl_res2024[[#This Row],[UFA]])</f>
        <v>Lycée Professionnel Sainte-Marie De Nevers (31)</v>
      </c>
      <c r="C40" s="40" t="s">
        <v>17</v>
      </c>
      <c r="D40" s="41">
        <v>3</v>
      </c>
      <c r="E40" s="41">
        <v>0</v>
      </c>
      <c r="F40" s="41">
        <v>0</v>
      </c>
      <c r="G40" s="41">
        <v>3</v>
      </c>
      <c r="H40" s="42">
        <v>3</v>
      </c>
      <c r="I40" s="43">
        <v>3</v>
      </c>
      <c r="J40" s="44">
        <f t="shared" si="0"/>
        <v>1</v>
      </c>
    </row>
    <row r="41" spans="1:10" ht="34.200000000000003" thickBot="1" x14ac:dyDescent="0.35">
      <c r="A41" s="82" t="s">
        <v>54</v>
      </c>
      <c r="B41" s="98" t="str">
        <f>PROPER(tbl_res2024[[#This Row],[UFA]])</f>
        <v>Lycée Professionnel Sainte-Marie De Nevers (31)</v>
      </c>
      <c r="C41" s="99" t="s">
        <v>55</v>
      </c>
      <c r="D41" s="100">
        <v>3</v>
      </c>
      <c r="E41" s="100">
        <v>0</v>
      </c>
      <c r="F41" s="100">
        <v>0</v>
      </c>
      <c r="G41" s="100">
        <v>3</v>
      </c>
      <c r="H41" s="101">
        <v>3</v>
      </c>
      <c r="I41" s="102">
        <v>3</v>
      </c>
      <c r="J41" s="23">
        <f t="shared" si="0"/>
        <v>1</v>
      </c>
    </row>
    <row r="42" spans="1:10" ht="33.6" x14ac:dyDescent="0.3">
      <c r="A42" s="31" t="s">
        <v>56</v>
      </c>
      <c r="B42" s="49" t="str">
        <f>PROPER(tbl_res2024[[#This Row],[UFA]])</f>
        <v>Lycée Professionnel Sainte-Marie De Saint-Sernin (31)</v>
      </c>
      <c r="C42" s="50" t="s">
        <v>13</v>
      </c>
      <c r="D42" s="51">
        <v>1</v>
      </c>
      <c r="E42" s="51">
        <v>0</v>
      </c>
      <c r="F42" s="51">
        <v>0</v>
      </c>
      <c r="G42" s="51">
        <v>1</v>
      </c>
      <c r="H42" s="52">
        <v>1</v>
      </c>
      <c r="I42" s="53">
        <v>1</v>
      </c>
      <c r="J42" s="54">
        <f t="shared" si="0"/>
        <v>1</v>
      </c>
    </row>
    <row r="43" spans="1:10" ht="33.6" x14ac:dyDescent="0.4">
      <c r="A43" s="84" t="s">
        <v>56</v>
      </c>
      <c r="B43" s="85" t="str">
        <f>PROPER(tbl_res2024[[#This Row],[UFA]])</f>
        <v>Lycée Professionnel Sainte-Marie De Saint-Sernin (31)</v>
      </c>
      <c r="C43" s="103" t="s">
        <v>55</v>
      </c>
      <c r="D43" s="92">
        <v>1</v>
      </c>
      <c r="E43" s="92">
        <v>0</v>
      </c>
      <c r="F43" s="92">
        <v>0</v>
      </c>
      <c r="G43" s="92">
        <v>1</v>
      </c>
      <c r="H43" s="93">
        <v>1</v>
      </c>
      <c r="I43" s="80">
        <v>1</v>
      </c>
      <c r="J43" s="81">
        <f t="shared" si="0"/>
        <v>1</v>
      </c>
    </row>
    <row r="44" spans="1:10" ht="34.200000000000003" thickBot="1" x14ac:dyDescent="0.35">
      <c r="A44" s="88" t="s">
        <v>56</v>
      </c>
      <c r="B44" s="85" t="str">
        <f>PROPER(tbl_res2024[[#This Row],[UFA]])</f>
        <v>Lycée Professionnel Sainte-Marie De Saint-Sernin (31)</v>
      </c>
      <c r="C44" s="57" t="s">
        <v>44</v>
      </c>
      <c r="D44" s="58">
        <v>5</v>
      </c>
      <c r="E44" s="58">
        <v>0</v>
      </c>
      <c r="F44" s="58">
        <v>1</v>
      </c>
      <c r="G44" s="58">
        <v>4</v>
      </c>
      <c r="H44" s="59">
        <v>4</v>
      </c>
      <c r="I44" s="60">
        <v>4</v>
      </c>
      <c r="J44" s="61">
        <f t="shared" si="0"/>
        <v>1</v>
      </c>
    </row>
    <row r="45" spans="1:10" ht="17.399999999999999" thickBot="1" x14ac:dyDescent="0.35">
      <c r="A45" s="82" t="s">
        <v>57</v>
      </c>
      <c r="B45" s="62" t="str">
        <f>PROPER(tbl_res2024[[#This Row],[UFA]])</f>
        <v>Lycée Professionnel La Salle (81)</v>
      </c>
      <c r="C45" s="40" t="s">
        <v>58</v>
      </c>
      <c r="D45" s="41">
        <v>6</v>
      </c>
      <c r="E45" s="41">
        <v>0</v>
      </c>
      <c r="F45" s="41">
        <v>0</v>
      </c>
      <c r="G45" s="41">
        <v>6</v>
      </c>
      <c r="H45" s="42">
        <v>6</v>
      </c>
      <c r="I45" s="43">
        <v>6</v>
      </c>
      <c r="J45" s="44">
        <f t="shared" si="0"/>
        <v>1</v>
      </c>
    </row>
    <row r="46" spans="1:10" ht="17.399999999999999" thickBot="1" x14ac:dyDescent="0.45">
      <c r="A46" s="82" t="s">
        <v>57</v>
      </c>
      <c r="B46" s="65" t="str">
        <f>PROPER(tbl_res2024[[#This Row],[UFA]])</f>
        <v>Lycée Professionnel La Salle (81)</v>
      </c>
      <c r="C46" s="104" t="s">
        <v>59</v>
      </c>
      <c r="D46" s="105">
        <v>10</v>
      </c>
      <c r="E46" s="105">
        <v>1</v>
      </c>
      <c r="F46" s="105">
        <v>0</v>
      </c>
      <c r="G46" s="105">
        <v>9</v>
      </c>
      <c r="H46" s="106">
        <v>9</v>
      </c>
      <c r="I46" s="107">
        <v>6</v>
      </c>
      <c r="J46" s="108">
        <f t="shared" si="0"/>
        <v>0.66666666666666663</v>
      </c>
    </row>
    <row r="47" spans="1:10" ht="17.399999999999999" thickBot="1" x14ac:dyDescent="0.45">
      <c r="A47" s="82" t="s">
        <v>57</v>
      </c>
      <c r="B47" s="65" t="str">
        <f>PROPER(tbl_res2024[[#This Row],[UFA]])</f>
        <v>Lycée Professionnel La Salle (81)</v>
      </c>
      <c r="C47" s="104" t="s">
        <v>60</v>
      </c>
      <c r="D47" s="105">
        <v>5</v>
      </c>
      <c r="E47" s="105">
        <v>0</v>
      </c>
      <c r="F47" s="105">
        <v>0</v>
      </c>
      <c r="G47" s="105">
        <v>5</v>
      </c>
      <c r="H47" s="106">
        <v>5</v>
      </c>
      <c r="I47" s="107">
        <v>5</v>
      </c>
      <c r="J47" s="108">
        <f t="shared" si="0"/>
        <v>1</v>
      </c>
    </row>
    <row r="48" spans="1:10" ht="17.399999999999999" thickBot="1" x14ac:dyDescent="0.45">
      <c r="A48" s="82" t="s">
        <v>57</v>
      </c>
      <c r="B48" s="65" t="str">
        <f>PROPER(tbl_res2024[[#This Row],[UFA]])</f>
        <v>Lycée Professionnel La Salle (81)</v>
      </c>
      <c r="C48" s="104" t="s">
        <v>61</v>
      </c>
      <c r="D48" s="105">
        <v>1</v>
      </c>
      <c r="E48" s="105">
        <v>0</v>
      </c>
      <c r="F48" s="105">
        <v>0</v>
      </c>
      <c r="G48" s="105">
        <v>1</v>
      </c>
      <c r="H48" s="106">
        <v>1</v>
      </c>
      <c r="I48" s="107">
        <v>1</v>
      </c>
      <c r="J48" s="108">
        <f t="shared" si="0"/>
        <v>1</v>
      </c>
    </row>
    <row r="49" spans="1:10" ht="17.399999999999999" thickBot="1" x14ac:dyDescent="0.45">
      <c r="A49" s="82" t="s">
        <v>57</v>
      </c>
      <c r="B49" s="65" t="str">
        <f>PROPER(tbl_res2024[[#This Row],[UFA]])</f>
        <v>Lycée Professionnel La Salle (81)</v>
      </c>
      <c r="C49" s="104" t="s">
        <v>62</v>
      </c>
      <c r="D49" s="105">
        <v>3</v>
      </c>
      <c r="E49" s="105">
        <v>0</v>
      </c>
      <c r="F49" s="105">
        <v>0</v>
      </c>
      <c r="G49" s="105">
        <v>3</v>
      </c>
      <c r="H49" s="106">
        <v>3</v>
      </c>
      <c r="I49" s="107">
        <v>3</v>
      </c>
      <c r="J49" s="108">
        <f t="shared" si="0"/>
        <v>1</v>
      </c>
    </row>
    <row r="50" spans="1:10" ht="17.399999999999999" thickBot="1" x14ac:dyDescent="0.45">
      <c r="A50" s="82" t="s">
        <v>57</v>
      </c>
      <c r="B50" s="98" t="str">
        <f>PROPER(tbl_res2024[[#This Row],[UFA]])</f>
        <v>Lycée Professionnel La Salle (81)</v>
      </c>
      <c r="C50" s="104" t="s">
        <v>63</v>
      </c>
      <c r="D50" s="105">
        <v>1</v>
      </c>
      <c r="E50" s="105">
        <v>0</v>
      </c>
      <c r="F50" s="105">
        <v>0</v>
      </c>
      <c r="G50" s="105">
        <v>1</v>
      </c>
      <c r="H50" s="106">
        <v>1</v>
      </c>
      <c r="I50" s="107">
        <v>1</v>
      </c>
      <c r="J50" s="108">
        <f t="shared" si="0"/>
        <v>1</v>
      </c>
    </row>
    <row r="51" spans="1:10" ht="33.6" x14ac:dyDescent="0.3">
      <c r="A51" s="55" t="s">
        <v>64</v>
      </c>
      <c r="B51" s="109" t="str">
        <f>PROPER(tbl_res2024[[#This Row],[UFA]])</f>
        <v>Groupe Notre- Dame De Castres (81)</v>
      </c>
      <c r="C51" s="50" t="s">
        <v>65</v>
      </c>
      <c r="D51" s="51">
        <v>3</v>
      </c>
      <c r="E51" s="51">
        <v>0</v>
      </c>
      <c r="F51" s="51">
        <v>0</v>
      </c>
      <c r="G51" s="51">
        <v>3</v>
      </c>
      <c r="H51" s="52">
        <v>3</v>
      </c>
      <c r="I51" s="53">
        <v>3</v>
      </c>
      <c r="J51" s="54">
        <f t="shared" si="0"/>
        <v>1</v>
      </c>
    </row>
    <row r="52" spans="1:10" ht="33.6" x14ac:dyDescent="0.3">
      <c r="A52" s="55" t="s">
        <v>64</v>
      </c>
      <c r="B52" s="56" t="str">
        <f>PROPER(tbl_res2024[[#This Row],[UFA]])</f>
        <v>Groupe Notre- Dame De Castres (81)</v>
      </c>
      <c r="C52" s="110" t="s">
        <v>66</v>
      </c>
      <c r="D52" s="111">
        <v>4</v>
      </c>
      <c r="E52" s="111">
        <v>1</v>
      </c>
      <c r="F52" s="111">
        <v>1</v>
      </c>
      <c r="G52" s="111">
        <v>3</v>
      </c>
      <c r="H52" s="112">
        <v>3</v>
      </c>
      <c r="I52" s="113">
        <v>3</v>
      </c>
      <c r="J52" s="81">
        <f t="shared" si="0"/>
        <v>1</v>
      </c>
    </row>
    <row r="53" spans="1:10" ht="33.6" x14ac:dyDescent="0.3">
      <c r="A53" s="55" t="s">
        <v>64</v>
      </c>
      <c r="B53" s="56" t="str">
        <f>PROPER(tbl_res2024[[#This Row],[UFA]])</f>
        <v>Groupe Notre- Dame De Castres (81)</v>
      </c>
      <c r="C53" s="57" t="s">
        <v>44</v>
      </c>
      <c r="D53" s="111">
        <v>4</v>
      </c>
      <c r="E53" s="111">
        <v>0</v>
      </c>
      <c r="F53" s="111">
        <v>0</v>
      </c>
      <c r="G53" s="111">
        <v>4</v>
      </c>
      <c r="H53" s="112">
        <v>4</v>
      </c>
      <c r="I53" s="113">
        <v>4</v>
      </c>
      <c r="J53" s="114">
        <f t="shared" si="0"/>
        <v>1</v>
      </c>
    </row>
    <row r="54" spans="1:10" ht="33.6" x14ac:dyDescent="0.4">
      <c r="A54" s="55" t="s">
        <v>64</v>
      </c>
      <c r="B54" s="56" t="str">
        <f>PROPER(tbl_res2024[[#This Row],[UFA]])</f>
        <v>Groupe Notre- Dame De Castres (81)</v>
      </c>
      <c r="C54" s="103" t="s">
        <v>55</v>
      </c>
      <c r="D54" s="111">
        <v>1</v>
      </c>
      <c r="E54" s="111">
        <v>1</v>
      </c>
      <c r="F54" s="111">
        <v>0</v>
      </c>
      <c r="G54" s="111">
        <v>0</v>
      </c>
      <c r="H54" s="112">
        <v>0</v>
      </c>
      <c r="I54" s="113">
        <v>0</v>
      </c>
      <c r="J54" s="114" t="s">
        <v>67</v>
      </c>
    </row>
    <row r="55" spans="1:10" ht="33.6" x14ac:dyDescent="0.4">
      <c r="A55" s="55" t="s">
        <v>64</v>
      </c>
      <c r="B55" s="56" t="str">
        <f>PROPER(tbl_res2024[[#This Row],[UFA]])</f>
        <v>Groupe Notre- Dame De Castres (81)</v>
      </c>
      <c r="C55" s="103" t="s">
        <v>68</v>
      </c>
      <c r="D55" s="111">
        <v>5</v>
      </c>
      <c r="E55" s="111">
        <v>0</v>
      </c>
      <c r="F55" s="111">
        <v>0</v>
      </c>
      <c r="G55" s="111">
        <v>5</v>
      </c>
      <c r="H55" s="112">
        <v>5</v>
      </c>
      <c r="I55" s="113">
        <v>5</v>
      </c>
      <c r="J55" s="114">
        <f t="shared" si="0"/>
        <v>1</v>
      </c>
    </row>
    <row r="56" spans="1:10" ht="33.6" x14ac:dyDescent="0.3">
      <c r="A56" s="55" t="s">
        <v>64</v>
      </c>
      <c r="B56" s="56" t="str">
        <f>PROPER(tbl_res2024[[#This Row],[UFA]])</f>
        <v>Groupe Notre- Dame De Castres (81)</v>
      </c>
      <c r="C56" s="110" t="s">
        <v>69</v>
      </c>
      <c r="D56" s="111">
        <v>9</v>
      </c>
      <c r="E56" s="111">
        <v>0</v>
      </c>
      <c r="F56" s="111">
        <v>0</v>
      </c>
      <c r="G56" s="111">
        <v>9</v>
      </c>
      <c r="H56" s="112">
        <v>9</v>
      </c>
      <c r="I56" s="113">
        <v>9</v>
      </c>
      <c r="J56" s="114">
        <f t="shared" si="0"/>
        <v>1</v>
      </c>
    </row>
    <row r="57" spans="1:10" ht="33.6" x14ac:dyDescent="0.3">
      <c r="A57" s="55" t="s">
        <v>64</v>
      </c>
      <c r="B57" s="56" t="str">
        <f>PROPER(tbl_res2024[[#This Row],[UFA]])</f>
        <v>Groupe Notre- Dame De Castres (81)</v>
      </c>
      <c r="C57" s="110" t="s">
        <v>70</v>
      </c>
      <c r="D57" s="111">
        <v>7</v>
      </c>
      <c r="E57" s="111">
        <v>0</v>
      </c>
      <c r="F57" s="111">
        <v>0</v>
      </c>
      <c r="G57" s="111">
        <v>7</v>
      </c>
      <c r="H57" s="112">
        <v>6</v>
      </c>
      <c r="I57" s="113">
        <v>4</v>
      </c>
      <c r="J57" s="114">
        <f t="shared" si="0"/>
        <v>0.66666666666666663</v>
      </c>
    </row>
    <row r="58" spans="1:10" ht="33.6" x14ac:dyDescent="0.3">
      <c r="A58" s="55" t="s">
        <v>64</v>
      </c>
      <c r="B58" s="56" t="str">
        <f>PROPER(tbl_res2024[[#This Row],[UFA]])</f>
        <v>Groupe Notre- Dame De Castres (81)</v>
      </c>
      <c r="C58" s="110" t="s">
        <v>45</v>
      </c>
      <c r="D58" s="111">
        <v>22</v>
      </c>
      <c r="E58" s="111">
        <v>2</v>
      </c>
      <c r="F58" s="111">
        <v>1</v>
      </c>
      <c r="G58" s="111">
        <v>20</v>
      </c>
      <c r="H58" s="112">
        <v>19</v>
      </c>
      <c r="I58" s="113">
        <v>12</v>
      </c>
      <c r="J58" s="114">
        <f t="shared" si="0"/>
        <v>0.63157894736842102</v>
      </c>
    </row>
    <row r="59" spans="1:10" ht="34.200000000000003" thickBot="1" x14ac:dyDescent="0.35">
      <c r="A59" s="55" t="s">
        <v>64</v>
      </c>
      <c r="B59" s="56" t="str">
        <f>PROPER(tbl_res2024[[#This Row],[UFA]])</f>
        <v>Groupe Notre- Dame De Castres (81)</v>
      </c>
      <c r="C59" s="115" t="s">
        <v>71</v>
      </c>
      <c r="D59" s="116">
        <v>3</v>
      </c>
      <c r="E59" s="116">
        <v>0</v>
      </c>
      <c r="F59" s="116">
        <v>0</v>
      </c>
      <c r="G59" s="116">
        <v>3</v>
      </c>
      <c r="H59" s="117">
        <v>3</v>
      </c>
      <c r="I59" s="118">
        <v>3</v>
      </c>
      <c r="J59" s="119">
        <f t="shared" si="0"/>
        <v>1</v>
      </c>
    </row>
    <row r="60" spans="1:10" ht="33.6" x14ac:dyDescent="0.3">
      <c r="A60" s="38" t="s">
        <v>72</v>
      </c>
      <c r="B60" s="62" t="str">
        <f>PROPER(tbl_res2024[[#This Row],[UFA]])</f>
        <v>Lycée Professionnel Querbes Carnus (12)</v>
      </c>
      <c r="C60" s="40" t="s">
        <v>50</v>
      </c>
      <c r="D60" s="41">
        <v>4</v>
      </c>
      <c r="E60" s="41">
        <v>0</v>
      </c>
      <c r="F60" s="41">
        <v>2</v>
      </c>
      <c r="G60" s="41">
        <v>4</v>
      </c>
      <c r="H60" s="42">
        <v>4</v>
      </c>
      <c r="I60" s="43">
        <v>4</v>
      </c>
      <c r="J60" s="44">
        <f t="shared" si="0"/>
        <v>1</v>
      </c>
    </row>
    <row r="61" spans="1:10" ht="33.6" x14ac:dyDescent="0.3">
      <c r="A61" s="64" t="s">
        <v>72</v>
      </c>
      <c r="B61" s="65" t="str">
        <f>PROPER(tbl_res2024[[#This Row],[UFA]])</f>
        <v>Lycée Professionnel Querbes Carnus (12)</v>
      </c>
      <c r="C61" s="47" t="s">
        <v>25</v>
      </c>
      <c r="D61" s="105">
        <v>10</v>
      </c>
      <c r="E61" s="105">
        <v>0</v>
      </c>
      <c r="F61" s="105">
        <v>6</v>
      </c>
      <c r="G61" s="105">
        <v>9</v>
      </c>
      <c r="H61" s="106">
        <v>9</v>
      </c>
      <c r="I61" s="107">
        <v>5</v>
      </c>
      <c r="J61" s="108">
        <f t="shared" si="0"/>
        <v>0.55555555555555558</v>
      </c>
    </row>
    <row r="62" spans="1:10" ht="33.6" x14ac:dyDescent="0.4">
      <c r="A62" s="120" t="s">
        <v>72</v>
      </c>
      <c r="B62" s="65" t="str">
        <f>PROPER(tbl_res2024[[#This Row],[UFA]])</f>
        <v>Lycée Professionnel Querbes Carnus (12)</v>
      </c>
      <c r="C62" s="104" t="s">
        <v>73</v>
      </c>
      <c r="D62" s="105">
        <v>1</v>
      </c>
      <c r="E62" s="105">
        <v>0</v>
      </c>
      <c r="F62" s="105">
        <v>0</v>
      </c>
      <c r="G62" s="105">
        <v>1</v>
      </c>
      <c r="H62" s="106">
        <v>1</v>
      </c>
      <c r="I62" s="107">
        <v>1</v>
      </c>
      <c r="J62" s="108">
        <f t="shared" si="0"/>
        <v>1</v>
      </c>
    </row>
    <row r="63" spans="1:10" ht="33.6" x14ac:dyDescent="0.3">
      <c r="A63" s="64" t="s">
        <v>72</v>
      </c>
      <c r="B63" s="65" t="str">
        <f>PROPER(tbl_res2024[[#This Row],[UFA]])</f>
        <v>Lycée Professionnel Querbes Carnus (12)</v>
      </c>
      <c r="C63" s="47" t="s">
        <v>18</v>
      </c>
      <c r="D63" s="105">
        <v>9</v>
      </c>
      <c r="E63" s="105">
        <v>0</v>
      </c>
      <c r="F63" s="105">
        <v>1</v>
      </c>
      <c r="G63" s="105">
        <v>9</v>
      </c>
      <c r="H63" s="106">
        <v>9</v>
      </c>
      <c r="I63" s="107">
        <v>9</v>
      </c>
      <c r="J63" s="108">
        <f t="shared" si="0"/>
        <v>1</v>
      </c>
    </row>
    <row r="64" spans="1:10" ht="33.6" x14ac:dyDescent="0.3">
      <c r="A64" s="64" t="s">
        <v>72</v>
      </c>
      <c r="B64" s="71" t="str">
        <f>PROPER(tbl_res2024[[#This Row],[UFA]])</f>
        <v>Lycée Professionnel Querbes Carnus (12)</v>
      </c>
      <c r="C64" s="121" t="s">
        <v>74</v>
      </c>
      <c r="D64" s="105">
        <v>6</v>
      </c>
      <c r="E64" s="105">
        <v>0</v>
      </c>
      <c r="F64" s="105">
        <v>0</v>
      </c>
      <c r="G64" s="105">
        <v>6</v>
      </c>
      <c r="H64" s="106">
        <v>6</v>
      </c>
      <c r="I64" s="107">
        <v>6</v>
      </c>
      <c r="J64" s="108">
        <f t="shared" si="0"/>
        <v>1</v>
      </c>
    </row>
    <row r="65" spans="1:10" ht="33.6" x14ac:dyDescent="0.4">
      <c r="A65" s="64" t="s">
        <v>72</v>
      </c>
      <c r="B65" s="65" t="str">
        <f>PROPER(tbl_res2024[[#This Row],[UFA]])</f>
        <v>Lycée Professionnel Querbes Carnus (12)</v>
      </c>
      <c r="C65" s="104" t="s">
        <v>29</v>
      </c>
      <c r="D65" s="105">
        <v>6</v>
      </c>
      <c r="E65" s="105">
        <v>0</v>
      </c>
      <c r="F65" s="105">
        <v>0</v>
      </c>
      <c r="G65" s="105">
        <v>6</v>
      </c>
      <c r="H65" s="106">
        <v>6</v>
      </c>
      <c r="I65" s="107">
        <v>3</v>
      </c>
      <c r="J65" s="108">
        <f t="shared" si="0"/>
        <v>0.5</v>
      </c>
    </row>
    <row r="66" spans="1:10" ht="34.200000000000003" thickBot="1" x14ac:dyDescent="0.45">
      <c r="A66" s="76" t="s">
        <v>72</v>
      </c>
      <c r="B66" s="98" t="str">
        <f>PROPER(tbl_res2024[[#This Row],[UFA]])</f>
        <v>Lycée Professionnel Querbes Carnus (12)</v>
      </c>
      <c r="C66" s="122" t="s">
        <v>28</v>
      </c>
      <c r="D66" s="123">
        <v>8</v>
      </c>
      <c r="E66" s="123">
        <v>1</v>
      </c>
      <c r="F66" s="123">
        <v>0</v>
      </c>
      <c r="G66" s="123">
        <v>7</v>
      </c>
      <c r="H66" s="124">
        <v>7</v>
      </c>
      <c r="I66" s="125">
        <v>5</v>
      </c>
      <c r="J66" s="126">
        <f t="shared" si="0"/>
        <v>0.7142857142857143</v>
      </c>
    </row>
    <row r="67" spans="1:10" ht="16.8" x14ac:dyDescent="0.4">
      <c r="A67" s="55" t="s">
        <v>75</v>
      </c>
      <c r="B67" s="109" t="str">
        <f>PROPER(tbl_res2024[[#This Row],[UFA]])</f>
        <v>Institut Marie Sagnier (34)</v>
      </c>
      <c r="C67" s="127" t="s">
        <v>41</v>
      </c>
      <c r="D67" s="128">
        <v>2</v>
      </c>
      <c r="E67" s="128">
        <v>0</v>
      </c>
      <c r="F67" s="128">
        <v>1</v>
      </c>
      <c r="G67" s="128">
        <v>2</v>
      </c>
      <c r="H67" s="129">
        <v>1</v>
      </c>
      <c r="I67" s="130">
        <v>1</v>
      </c>
      <c r="J67" s="131">
        <f t="shared" si="0"/>
        <v>1</v>
      </c>
    </row>
    <row r="68" spans="1:10" ht="17.399999999999999" thickBot="1" x14ac:dyDescent="0.45">
      <c r="A68" s="55" t="s">
        <v>75</v>
      </c>
      <c r="B68" s="56" t="str">
        <f>PROPER(tbl_res2024[[#This Row],[UFA]])</f>
        <v>Institut Marie Sagnier (34)</v>
      </c>
      <c r="C68" s="103" t="s">
        <v>76</v>
      </c>
      <c r="D68" s="111">
        <v>2</v>
      </c>
      <c r="E68" s="111">
        <v>0</v>
      </c>
      <c r="F68" s="111">
        <v>1</v>
      </c>
      <c r="G68" s="111">
        <v>1</v>
      </c>
      <c r="H68" s="112">
        <v>1</v>
      </c>
      <c r="I68" s="113">
        <v>0</v>
      </c>
      <c r="J68" s="114">
        <f t="shared" si="0"/>
        <v>0</v>
      </c>
    </row>
    <row r="69" spans="1:10" ht="16.8" x14ac:dyDescent="0.3">
      <c r="A69" s="38" t="s">
        <v>77</v>
      </c>
      <c r="B69" s="62" t="str">
        <f>PROPER(tbl_res2024[[#This Row],[UFA]])</f>
        <v>Campus Lassale St Christophe (32)</v>
      </c>
      <c r="C69" s="40" t="s">
        <v>78</v>
      </c>
      <c r="D69" s="41">
        <v>2</v>
      </c>
      <c r="E69" s="41">
        <v>0</v>
      </c>
      <c r="F69" s="41">
        <v>0</v>
      </c>
      <c r="G69" s="41">
        <v>2</v>
      </c>
      <c r="H69" s="42">
        <v>2</v>
      </c>
      <c r="I69" s="43">
        <v>1</v>
      </c>
      <c r="J69" s="44">
        <f t="shared" si="0"/>
        <v>0.5</v>
      </c>
    </row>
    <row r="70" spans="1:10" ht="17.399999999999999" thickBot="1" x14ac:dyDescent="0.45">
      <c r="A70" s="45" t="s">
        <v>77</v>
      </c>
      <c r="B70" s="65" t="str">
        <f>PROPER(tbl_res2024[[#This Row],[UFA]])</f>
        <v>Campus Lassale St Christophe (32)</v>
      </c>
      <c r="C70" s="104" t="s">
        <v>79</v>
      </c>
      <c r="D70" s="105">
        <v>1</v>
      </c>
      <c r="E70" s="105">
        <v>0</v>
      </c>
      <c r="F70" s="105">
        <v>0</v>
      </c>
      <c r="G70" s="105">
        <v>1</v>
      </c>
      <c r="H70" s="106">
        <v>1</v>
      </c>
      <c r="I70" s="107">
        <v>1</v>
      </c>
      <c r="J70" s="108">
        <f t="shared" ref="J70:J113" si="1">I70/H70</f>
        <v>1</v>
      </c>
    </row>
    <row r="71" spans="1:10" ht="16.8" x14ac:dyDescent="0.3">
      <c r="A71" s="31" t="s">
        <v>80</v>
      </c>
      <c r="B71" s="49" t="str">
        <f>PROPER(tbl_res2024[[#This Row],[UFA]])</f>
        <v>Lycée Pradeau La Sède (65)</v>
      </c>
      <c r="C71" s="50" t="s">
        <v>81</v>
      </c>
      <c r="D71" s="51">
        <v>9</v>
      </c>
      <c r="E71" s="51">
        <v>2</v>
      </c>
      <c r="F71" s="51">
        <v>0</v>
      </c>
      <c r="G71" s="51">
        <v>7</v>
      </c>
      <c r="H71" s="52">
        <v>7</v>
      </c>
      <c r="I71" s="53">
        <v>7</v>
      </c>
      <c r="J71" s="54">
        <f t="shared" si="1"/>
        <v>1</v>
      </c>
    </row>
    <row r="72" spans="1:10" ht="16.8" x14ac:dyDescent="0.4">
      <c r="A72" s="84" t="s">
        <v>80</v>
      </c>
      <c r="B72" s="85" t="str">
        <f>PROPER(tbl_res2024[[#This Row],[UFA]])</f>
        <v>Lycée Pradeau La Sède (65)</v>
      </c>
      <c r="C72" s="94" t="s">
        <v>82</v>
      </c>
      <c r="D72" s="132">
        <v>29</v>
      </c>
      <c r="E72" s="132">
        <v>5</v>
      </c>
      <c r="F72" s="132">
        <v>1</v>
      </c>
      <c r="G72" s="132">
        <v>23</v>
      </c>
      <c r="H72" s="133">
        <v>23</v>
      </c>
      <c r="I72" s="134">
        <v>22</v>
      </c>
      <c r="J72" s="81">
        <f t="shared" si="1"/>
        <v>0.95652173913043481</v>
      </c>
    </row>
    <row r="73" spans="1:10" ht="16.8" x14ac:dyDescent="0.4">
      <c r="A73" s="84" t="s">
        <v>80</v>
      </c>
      <c r="B73" s="85" t="str">
        <f>PROPER(tbl_res2024[[#This Row],[UFA]])</f>
        <v>Lycée Pradeau La Sède (65)</v>
      </c>
      <c r="C73" s="94" t="s">
        <v>83</v>
      </c>
      <c r="D73" s="132">
        <v>14</v>
      </c>
      <c r="E73" s="132">
        <v>0</v>
      </c>
      <c r="F73" s="132">
        <v>2</v>
      </c>
      <c r="G73" s="132">
        <v>12</v>
      </c>
      <c r="H73" s="133">
        <v>12</v>
      </c>
      <c r="I73" s="134">
        <v>12</v>
      </c>
      <c r="J73" s="135">
        <f t="shared" si="1"/>
        <v>1</v>
      </c>
    </row>
    <row r="74" spans="1:10" ht="16.8" x14ac:dyDescent="0.4">
      <c r="A74" s="84" t="s">
        <v>80</v>
      </c>
      <c r="B74" s="85" t="str">
        <f>PROPER(tbl_res2024[[#This Row],[UFA]])</f>
        <v>Lycée Pradeau La Sède (65)</v>
      </c>
      <c r="C74" s="94" t="s">
        <v>84</v>
      </c>
      <c r="D74" s="132">
        <v>9</v>
      </c>
      <c r="E74" s="132">
        <v>0</v>
      </c>
      <c r="F74" s="132">
        <v>1</v>
      </c>
      <c r="G74" s="132">
        <v>9</v>
      </c>
      <c r="H74" s="133">
        <v>9</v>
      </c>
      <c r="I74" s="134">
        <v>9</v>
      </c>
      <c r="J74" s="135">
        <f t="shared" si="1"/>
        <v>1</v>
      </c>
    </row>
    <row r="75" spans="1:10" ht="16.8" x14ac:dyDescent="0.4">
      <c r="A75" s="84" t="s">
        <v>80</v>
      </c>
      <c r="B75" s="85" t="str">
        <f>PROPER(tbl_res2024[[#This Row],[UFA]])</f>
        <v>Lycée Pradeau La Sède (65)</v>
      </c>
      <c r="C75" s="94" t="s">
        <v>85</v>
      </c>
      <c r="D75" s="132">
        <v>1</v>
      </c>
      <c r="E75" s="132">
        <v>0</v>
      </c>
      <c r="F75" s="132">
        <v>0</v>
      </c>
      <c r="G75" s="132">
        <v>1</v>
      </c>
      <c r="H75" s="133">
        <v>1</v>
      </c>
      <c r="I75" s="134">
        <v>1</v>
      </c>
      <c r="J75" s="135">
        <f t="shared" si="1"/>
        <v>1</v>
      </c>
    </row>
    <row r="76" spans="1:10" ht="16.8" x14ac:dyDescent="0.4">
      <c r="A76" s="84" t="s">
        <v>80</v>
      </c>
      <c r="B76" s="85" t="str">
        <f>PROPER(tbl_res2024[[#This Row],[UFA]])</f>
        <v>Lycée Pradeau La Sède (65)</v>
      </c>
      <c r="C76" s="94" t="s">
        <v>45</v>
      </c>
      <c r="D76" s="132">
        <v>4</v>
      </c>
      <c r="E76" s="132">
        <v>1</v>
      </c>
      <c r="F76" s="132">
        <v>0</v>
      </c>
      <c r="G76" s="132">
        <v>3</v>
      </c>
      <c r="H76" s="133">
        <v>3</v>
      </c>
      <c r="I76" s="134">
        <v>3</v>
      </c>
      <c r="J76" s="135">
        <f t="shared" si="1"/>
        <v>1</v>
      </c>
    </row>
    <row r="77" spans="1:10" ht="16.8" x14ac:dyDescent="0.4">
      <c r="A77" s="84" t="s">
        <v>80</v>
      </c>
      <c r="B77" s="85" t="str">
        <f>PROPER(tbl_res2024[[#This Row],[UFA]])</f>
        <v>Lycée Pradeau La Sède (65)</v>
      </c>
      <c r="C77" s="94" t="s">
        <v>70</v>
      </c>
      <c r="D77" s="132">
        <v>3</v>
      </c>
      <c r="E77" s="132">
        <v>0</v>
      </c>
      <c r="F77" s="132">
        <v>0</v>
      </c>
      <c r="G77" s="132">
        <v>3</v>
      </c>
      <c r="H77" s="133">
        <v>3</v>
      </c>
      <c r="I77" s="134">
        <v>1</v>
      </c>
      <c r="J77" s="135">
        <f t="shared" si="1"/>
        <v>0.33333333333333331</v>
      </c>
    </row>
    <row r="78" spans="1:10" ht="16.8" x14ac:dyDescent="0.4">
      <c r="A78" s="84" t="s">
        <v>80</v>
      </c>
      <c r="B78" s="85" t="str">
        <f>PROPER(tbl_res2024[[#This Row],[UFA]])</f>
        <v>Lycée Pradeau La Sède (65)</v>
      </c>
      <c r="C78" s="94" t="s">
        <v>86</v>
      </c>
      <c r="D78" s="132">
        <v>11</v>
      </c>
      <c r="E78" s="132">
        <v>2</v>
      </c>
      <c r="F78" s="132">
        <v>0</v>
      </c>
      <c r="G78" s="132">
        <v>9</v>
      </c>
      <c r="H78" s="133">
        <v>9</v>
      </c>
      <c r="I78" s="134">
        <v>8</v>
      </c>
      <c r="J78" s="135">
        <f t="shared" si="1"/>
        <v>0.88888888888888884</v>
      </c>
    </row>
    <row r="79" spans="1:10" ht="16.8" x14ac:dyDescent="0.4">
      <c r="A79" s="84" t="s">
        <v>80</v>
      </c>
      <c r="B79" s="85" t="str">
        <f>PROPER(tbl_res2024[[#This Row],[UFA]])</f>
        <v>Lycée Pradeau La Sède (65)</v>
      </c>
      <c r="C79" s="94" t="s">
        <v>87</v>
      </c>
      <c r="D79" s="132">
        <v>4</v>
      </c>
      <c r="E79" s="132">
        <v>0</v>
      </c>
      <c r="F79" s="132">
        <v>0</v>
      </c>
      <c r="G79" s="132">
        <v>4</v>
      </c>
      <c r="H79" s="133">
        <v>4</v>
      </c>
      <c r="I79" s="134">
        <v>4</v>
      </c>
      <c r="J79" s="135">
        <f t="shared" si="1"/>
        <v>1</v>
      </c>
    </row>
    <row r="80" spans="1:10" ht="17.399999999999999" thickBot="1" x14ac:dyDescent="0.45">
      <c r="A80" s="88" t="s">
        <v>80</v>
      </c>
      <c r="B80" s="85" t="str">
        <f>PROPER(tbl_res2024[[#This Row],[UFA]])</f>
        <v>Lycée Pradeau La Sède (65)</v>
      </c>
      <c r="C80" s="94" t="s">
        <v>88</v>
      </c>
      <c r="D80" s="132">
        <v>14</v>
      </c>
      <c r="E80" s="132">
        <v>0</v>
      </c>
      <c r="F80" s="132">
        <v>0</v>
      </c>
      <c r="G80" s="132">
        <v>14</v>
      </c>
      <c r="H80" s="133">
        <v>14</v>
      </c>
      <c r="I80" s="134">
        <v>14</v>
      </c>
      <c r="J80" s="135">
        <f t="shared" si="1"/>
        <v>1</v>
      </c>
    </row>
    <row r="81" spans="1:10" ht="17.399999999999999" thickBot="1" x14ac:dyDescent="0.35">
      <c r="A81" s="82" t="s">
        <v>89</v>
      </c>
      <c r="B81" s="62" t="str">
        <f>PROPER(tbl_res2024[[#This Row],[UFA]])</f>
        <v>Lycée Polyvalent St Thérèse (31)</v>
      </c>
      <c r="C81" s="40" t="s">
        <v>90</v>
      </c>
      <c r="D81" s="41">
        <v>4</v>
      </c>
      <c r="E81" s="41">
        <v>2</v>
      </c>
      <c r="F81" s="41">
        <v>1</v>
      </c>
      <c r="G81" s="41">
        <v>2</v>
      </c>
      <c r="H81" s="42">
        <v>2</v>
      </c>
      <c r="I81" s="43">
        <v>1</v>
      </c>
      <c r="J81" s="44">
        <f t="shared" si="1"/>
        <v>0.5</v>
      </c>
    </row>
    <row r="82" spans="1:10" ht="16.8" x14ac:dyDescent="0.3">
      <c r="A82" s="31" t="s">
        <v>91</v>
      </c>
      <c r="B82" s="32" t="str">
        <f>PROPER(tbl_res2024[[#This Row],[UFA]])</f>
        <v>Ensemble Scolaire St Louis (11)</v>
      </c>
      <c r="C82" s="33" t="s">
        <v>92</v>
      </c>
      <c r="D82" s="34">
        <v>1</v>
      </c>
      <c r="E82" s="34">
        <v>0</v>
      </c>
      <c r="F82" s="34">
        <v>0</v>
      </c>
      <c r="G82" s="34">
        <v>1</v>
      </c>
      <c r="H82" s="35">
        <v>1</v>
      </c>
      <c r="I82" s="36">
        <v>1</v>
      </c>
      <c r="J82" s="37">
        <f t="shared" si="1"/>
        <v>1</v>
      </c>
    </row>
    <row r="83" spans="1:10" ht="16.8" x14ac:dyDescent="0.3">
      <c r="A83" s="84" t="s">
        <v>91</v>
      </c>
      <c r="B83" s="87" t="str">
        <f>PROPER(tbl_res2024[[#This Row],[UFA]])</f>
        <v>Ensemble Scolaire St Louis (11)</v>
      </c>
      <c r="C83" s="57" t="s">
        <v>65</v>
      </c>
      <c r="D83" s="58">
        <v>2</v>
      </c>
      <c r="E83" s="58">
        <v>0</v>
      </c>
      <c r="F83" s="58">
        <v>0</v>
      </c>
      <c r="G83" s="58">
        <v>2</v>
      </c>
      <c r="H83" s="59">
        <v>2</v>
      </c>
      <c r="I83" s="60">
        <v>2</v>
      </c>
      <c r="J83" s="61">
        <f t="shared" si="1"/>
        <v>1</v>
      </c>
    </row>
    <row r="84" spans="1:10" ht="17.399999999999999" thickBot="1" x14ac:dyDescent="0.35">
      <c r="A84" s="88" t="s">
        <v>91</v>
      </c>
      <c r="B84" s="85" t="str">
        <f>PROPER(tbl_res2024[[#This Row],[UFA]])</f>
        <v>Ensemble Scolaire St Louis (11)</v>
      </c>
      <c r="C84" s="91" t="s">
        <v>45</v>
      </c>
      <c r="D84" s="92">
        <v>2</v>
      </c>
      <c r="E84" s="92">
        <v>0</v>
      </c>
      <c r="F84" s="92">
        <v>0</v>
      </c>
      <c r="G84" s="92">
        <v>2</v>
      </c>
      <c r="H84" s="93">
        <v>2</v>
      </c>
      <c r="I84" s="80">
        <v>2</v>
      </c>
      <c r="J84" s="81">
        <f t="shared" si="1"/>
        <v>1</v>
      </c>
    </row>
    <row r="85" spans="1:10" ht="17.399999999999999" thickBot="1" x14ac:dyDescent="0.35">
      <c r="A85" s="82" t="s">
        <v>93</v>
      </c>
      <c r="B85" s="62" t="str">
        <f>PROPER(tbl_res2024[[#This Row],[UFA]])</f>
        <v>Lycée Peyramale St Joseph (65)</v>
      </c>
      <c r="C85" s="136" t="s">
        <v>94</v>
      </c>
      <c r="D85" s="41">
        <v>2</v>
      </c>
      <c r="E85" s="41">
        <v>0</v>
      </c>
      <c r="F85" s="41">
        <v>0</v>
      </c>
      <c r="G85" s="41">
        <v>2</v>
      </c>
      <c r="H85" s="42">
        <v>2</v>
      </c>
      <c r="I85" s="43">
        <v>2</v>
      </c>
      <c r="J85" s="44">
        <f t="shared" si="1"/>
        <v>1</v>
      </c>
    </row>
    <row r="86" spans="1:10" ht="17.399999999999999" thickBot="1" x14ac:dyDescent="0.35">
      <c r="A86" s="48" t="s">
        <v>95</v>
      </c>
      <c r="B86" s="49" t="str">
        <f>PROPER(tbl_res2024[[#This Row],[UFA]])</f>
        <v>Lepah Rignac (12)</v>
      </c>
      <c r="C86" s="50" t="s">
        <v>96</v>
      </c>
      <c r="D86" s="51">
        <v>12</v>
      </c>
      <c r="E86" s="51">
        <v>1</v>
      </c>
      <c r="F86" s="51">
        <v>1</v>
      </c>
      <c r="G86" s="51">
        <v>10</v>
      </c>
      <c r="H86" s="52">
        <v>10</v>
      </c>
      <c r="I86" s="53">
        <v>7</v>
      </c>
      <c r="J86" s="54">
        <f t="shared" si="1"/>
        <v>0.7</v>
      </c>
    </row>
    <row r="87" spans="1:10" ht="33.6" x14ac:dyDescent="0.3">
      <c r="A87" s="38" t="s">
        <v>97</v>
      </c>
      <c r="B87" s="62" t="str">
        <f>PROPER(tbl_res2024[[#This Row],[UFA]])</f>
        <v>Ict- Esqese (31)</v>
      </c>
      <c r="C87" s="136" t="s">
        <v>98</v>
      </c>
      <c r="D87" s="41">
        <v>30</v>
      </c>
      <c r="E87" s="41">
        <v>0</v>
      </c>
      <c r="F87" s="41">
        <v>4</v>
      </c>
      <c r="G87" s="41">
        <v>29</v>
      </c>
      <c r="H87" s="42">
        <v>29</v>
      </c>
      <c r="I87" s="43">
        <v>28</v>
      </c>
      <c r="J87" s="137">
        <f t="shared" si="1"/>
        <v>0.96551724137931039</v>
      </c>
    </row>
    <row r="88" spans="1:10" ht="50.4" x14ac:dyDescent="0.4">
      <c r="A88" s="64" t="s">
        <v>97</v>
      </c>
      <c r="B88" s="65" t="str">
        <f>PROPER(tbl_res2024[[#This Row],[UFA]])</f>
        <v>Ict- Esqese (31)</v>
      </c>
      <c r="C88" s="138" t="s">
        <v>99</v>
      </c>
      <c r="D88" s="139">
        <v>19</v>
      </c>
      <c r="E88" s="139">
        <v>0</v>
      </c>
      <c r="F88" s="139">
        <v>1</v>
      </c>
      <c r="G88" s="140">
        <v>18</v>
      </c>
      <c r="H88" s="141">
        <v>18</v>
      </c>
      <c r="I88" s="142">
        <v>18</v>
      </c>
      <c r="J88" s="23">
        <f t="shared" si="1"/>
        <v>1</v>
      </c>
    </row>
    <row r="89" spans="1:10" ht="34.200000000000003" thickBot="1" x14ac:dyDescent="0.45">
      <c r="A89" s="76" t="s">
        <v>97</v>
      </c>
      <c r="B89" s="65" t="str">
        <f>PROPER(tbl_res2024[[#This Row],[UFA]])</f>
        <v>Ict- Esqese (31)</v>
      </c>
      <c r="C89" s="143" t="s">
        <v>100</v>
      </c>
      <c r="D89" s="144">
        <v>58</v>
      </c>
      <c r="E89" s="144">
        <v>1</v>
      </c>
      <c r="F89" s="144">
        <v>1</v>
      </c>
      <c r="G89" s="105">
        <v>56</v>
      </c>
      <c r="H89" s="106">
        <v>56</v>
      </c>
      <c r="I89" s="107">
        <v>55</v>
      </c>
      <c r="J89" s="70">
        <f t="shared" si="1"/>
        <v>0.9821428571428571</v>
      </c>
    </row>
    <row r="90" spans="1:10" ht="33.6" x14ac:dyDescent="0.3">
      <c r="A90" s="31" t="s">
        <v>101</v>
      </c>
      <c r="B90" s="32" t="str">
        <f>PROPER(tbl_res2024[[#This Row],[UFA]])</f>
        <v>Lycée Professionnel Saint Etienne (46)</v>
      </c>
      <c r="C90" s="145" t="s">
        <v>44</v>
      </c>
      <c r="D90" s="34">
        <v>1</v>
      </c>
      <c r="E90" s="34">
        <v>0</v>
      </c>
      <c r="F90" s="34">
        <v>0</v>
      </c>
      <c r="G90" s="34">
        <v>1</v>
      </c>
      <c r="H90" s="35">
        <v>1</v>
      </c>
      <c r="I90" s="36">
        <v>1</v>
      </c>
      <c r="J90" s="37">
        <f t="shared" si="1"/>
        <v>1</v>
      </c>
    </row>
    <row r="91" spans="1:10" ht="33.6" x14ac:dyDescent="0.3">
      <c r="A91" s="84" t="s">
        <v>101</v>
      </c>
      <c r="B91" s="87" t="str">
        <f>PROPER(tbl_res2024[[#This Row],[UFA]])</f>
        <v>Lycée Professionnel Saint Etienne (46)</v>
      </c>
      <c r="C91" s="57" t="s">
        <v>92</v>
      </c>
      <c r="D91" s="58">
        <v>2</v>
      </c>
      <c r="E91" s="58">
        <v>0</v>
      </c>
      <c r="F91" s="58">
        <v>0</v>
      </c>
      <c r="G91" s="58">
        <v>2</v>
      </c>
      <c r="H91" s="59">
        <v>2</v>
      </c>
      <c r="I91" s="60">
        <v>2</v>
      </c>
      <c r="J91" s="61">
        <f t="shared" si="1"/>
        <v>1</v>
      </c>
    </row>
    <row r="92" spans="1:10" ht="34.200000000000003" thickBot="1" x14ac:dyDescent="0.35">
      <c r="A92" s="88" t="s">
        <v>101</v>
      </c>
      <c r="B92" s="146" t="str">
        <f>PROPER(tbl_res2024[[#This Row],[UFA]])</f>
        <v>Lycée Professionnel Saint Etienne (46)</v>
      </c>
      <c r="C92" s="147" t="s">
        <v>65</v>
      </c>
      <c r="D92" s="148">
        <v>5</v>
      </c>
      <c r="E92" s="148">
        <v>2</v>
      </c>
      <c r="F92" s="148">
        <v>0</v>
      </c>
      <c r="G92" s="148">
        <v>3</v>
      </c>
      <c r="H92" s="149">
        <v>3</v>
      </c>
      <c r="I92" s="150">
        <v>3</v>
      </c>
      <c r="J92" s="151">
        <f t="shared" si="1"/>
        <v>1</v>
      </c>
    </row>
    <row r="93" spans="1:10" ht="33.6" x14ac:dyDescent="0.4">
      <c r="A93" s="17" t="s">
        <v>102</v>
      </c>
      <c r="B93" s="65" t="str">
        <f>PROPER(tbl_res2024[[#This Row],[UFA]])</f>
        <v>Ensemble Scolaire St Joseph La Salle (31)</v>
      </c>
      <c r="C93" s="152" t="s">
        <v>59</v>
      </c>
      <c r="D93" s="153">
        <v>12</v>
      </c>
      <c r="E93" s="153">
        <v>1</v>
      </c>
      <c r="F93" s="153">
        <v>0</v>
      </c>
      <c r="G93" s="154">
        <v>11</v>
      </c>
      <c r="H93" s="155">
        <v>10</v>
      </c>
      <c r="I93" s="156">
        <v>8</v>
      </c>
      <c r="J93" s="157">
        <f t="shared" si="1"/>
        <v>0.8</v>
      </c>
    </row>
    <row r="94" spans="1:10" ht="33.6" x14ac:dyDescent="0.4">
      <c r="A94" s="24" t="s">
        <v>102</v>
      </c>
      <c r="B94" s="25" t="str">
        <f>PROPER(tbl_res2024[[#This Row],[UFA]])</f>
        <v>Ensemble Scolaire St Joseph La Salle (31)</v>
      </c>
      <c r="C94" s="138" t="s">
        <v>103</v>
      </c>
      <c r="D94" s="139">
        <v>7</v>
      </c>
      <c r="E94" s="139">
        <v>0</v>
      </c>
      <c r="F94" s="139">
        <v>0</v>
      </c>
      <c r="G94" s="140">
        <v>7</v>
      </c>
      <c r="H94" s="141">
        <v>7</v>
      </c>
      <c r="I94" s="142">
        <v>6</v>
      </c>
      <c r="J94" s="23">
        <f t="shared" si="1"/>
        <v>0.8571428571428571</v>
      </c>
    </row>
    <row r="95" spans="1:10" ht="30.75" customHeight="1" x14ac:dyDescent="0.4">
      <c r="A95" s="17" t="s">
        <v>102</v>
      </c>
      <c r="B95" s="18" t="str">
        <f>PROPER(tbl_res2024[[#This Row],[UFA]])</f>
        <v>Ensemble Scolaire St Joseph La Salle (31)</v>
      </c>
      <c r="C95" s="143" t="s">
        <v>104</v>
      </c>
      <c r="D95" s="144">
        <v>14</v>
      </c>
      <c r="E95" s="144">
        <v>1</v>
      </c>
      <c r="F95" s="144">
        <v>1</v>
      </c>
      <c r="G95" s="105">
        <v>13</v>
      </c>
      <c r="H95" s="106">
        <v>13</v>
      </c>
      <c r="I95" s="107">
        <v>11</v>
      </c>
      <c r="J95" s="23">
        <f t="shared" si="1"/>
        <v>0.84615384615384615</v>
      </c>
    </row>
    <row r="96" spans="1:10" ht="33.6" x14ac:dyDescent="0.4">
      <c r="A96" s="17" t="s">
        <v>102</v>
      </c>
      <c r="B96" s="18" t="str">
        <f>PROPER(tbl_res2024[[#This Row],[UFA]])</f>
        <v>Ensemble Scolaire St Joseph La Salle (31)</v>
      </c>
      <c r="C96" s="143" t="s">
        <v>105</v>
      </c>
      <c r="D96" s="144">
        <v>9</v>
      </c>
      <c r="E96" s="144">
        <v>1</v>
      </c>
      <c r="F96" s="144">
        <v>0</v>
      </c>
      <c r="G96" s="105">
        <v>8</v>
      </c>
      <c r="H96" s="106">
        <v>8</v>
      </c>
      <c r="I96" s="107">
        <v>6</v>
      </c>
      <c r="J96" s="23">
        <f t="shared" si="1"/>
        <v>0.75</v>
      </c>
    </row>
    <row r="97" spans="1:10" ht="33.6" x14ac:dyDescent="0.4">
      <c r="A97" s="17" t="s">
        <v>102</v>
      </c>
      <c r="B97" s="18" t="str">
        <f>PROPER(tbl_res2024[[#This Row],[UFA]])</f>
        <v>Ensemble Scolaire St Joseph La Salle (31)</v>
      </c>
      <c r="C97" s="143" t="s">
        <v>106</v>
      </c>
      <c r="D97" s="144">
        <v>11</v>
      </c>
      <c r="E97" s="144">
        <v>0</v>
      </c>
      <c r="F97" s="144">
        <v>2</v>
      </c>
      <c r="G97" s="105">
        <v>10</v>
      </c>
      <c r="H97" s="106">
        <v>10</v>
      </c>
      <c r="I97" s="107">
        <v>10</v>
      </c>
      <c r="J97" s="23">
        <f t="shared" si="1"/>
        <v>1</v>
      </c>
    </row>
    <row r="98" spans="1:10" ht="33.6" x14ac:dyDescent="0.4">
      <c r="A98" s="17" t="s">
        <v>102</v>
      </c>
      <c r="B98" s="18" t="str">
        <f>PROPER(tbl_res2024[[#This Row],[UFA]])</f>
        <v>Ensemble Scolaire St Joseph La Salle (31)</v>
      </c>
      <c r="C98" s="143" t="s">
        <v>107</v>
      </c>
      <c r="D98" s="144">
        <v>31</v>
      </c>
      <c r="E98" s="144">
        <v>4</v>
      </c>
      <c r="F98" s="144">
        <v>1</v>
      </c>
      <c r="G98" s="105">
        <v>26</v>
      </c>
      <c r="H98" s="106">
        <v>26</v>
      </c>
      <c r="I98" s="107">
        <v>24</v>
      </c>
      <c r="J98" s="23">
        <f t="shared" si="1"/>
        <v>0.92307692307692313</v>
      </c>
    </row>
    <row r="99" spans="1:10" ht="33.6" x14ac:dyDescent="0.4">
      <c r="A99" s="17" t="s">
        <v>102</v>
      </c>
      <c r="B99" s="65" t="str">
        <f>PROPER(tbl_res2024[[#This Row],[UFA]])</f>
        <v>Ensemble Scolaire St Joseph La Salle (31)</v>
      </c>
      <c r="C99" s="152" t="s">
        <v>108</v>
      </c>
      <c r="D99" s="153">
        <v>10</v>
      </c>
      <c r="E99" s="153">
        <v>0</v>
      </c>
      <c r="F99" s="153">
        <v>0</v>
      </c>
      <c r="G99" s="154">
        <v>10</v>
      </c>
      <c r="H99" s="155">
        <v>10</v>
      </c>
      <c r="I99" s="156">
        <v>8</v>
      </c>
      <c r="J99" s="70">
        <f t="shared" si="1"/>
        <v>0.8</v>
      </c>
    </row>
    <row r="100" spans="1:10" ht="34.200000000000003" thickBot="1" x14ac:dyDescent="0.45">
      <c r="A100" s="17" t="s">
        <v>102</v>
      </c>
      <c r="B100" s="65" t="str">
        <f>PROPER(tbl_res2024[[#This Row],[UFA]])</f>
        <v>Ensemble Scolaire St Joseph La Salle (31)</v>
      </c>
      <c r="C100" s="152" t="s">
        <v>109</v>
      </c>
      <c r="D100" s="153">
        <v>11</v>
      </c>
      <c r="E100" s="153">
        <v>0</v>
      </c>
      <c r="F100" s="153">
        <v>1</v>
      </c>
      <c r="G100" s="154">
        <v>11</v>
      </c>
      <c r="H100" s="155">
        <v>10</v>
      </c>
      <c r="I100" s="156">
        <v>9</v>
      </c>
      <c r="J100" s="70">
        <f t="shared" si="1"/>
        <v>0.9</v>
      </c>
    </row>
    <row r="101" spans="1:10" ht="34.200000000000003" thickBot="1" x14ac:dyDescent="0.35">
      <c r="A101" s="48" t="s">
        <v>110</v>
      </c>
      <c r="B101" s="49" t="str">
        <f>PROPER(tbl_res2024[[#This Row],[UFA]])</f>
        <v>Ensemble Scolaire Jeanne D'Arc Figeac (46)</v>
      </c>
      <c r="C101" s="158" t="s">
        <v>18</v>
      </c>
      <c r="D101" s="51">
        <v>6</v>
      </c>
      <c r="E101" s="51">
        <v>0</v>
      </c>
      <c r="F101" s="51">
        <v>0</v>
      </c>
      <c r="G101" s="51">
        <v>6</v>
      </c>
      <c r="H101" s="52">
        <v>6</v>
      </c>
      <c r="I101" s="53">
        <v>6</v>
      </c>
      <c r="J101" s="54">
        <f t="shared" si="1"/>
        <v>1</v>
      </c>
    </row>
    <row r="102" spans="1:10" ht="17.399999999999999" thickBot="1" x14ac:dyDescent="0.35">
      <c r="A102" s="82" t="s">
        <v>111</v>
      </c>
      <c r="B102" s="62" t="str">
        <f>PROPER(tbl_res2024[[#This Row],[UFA]])</f>
        <v>Lycée Bonne Terre (34)</v>
      </c>
      <c r="C102" s="83" t="s">
        <v>18</v>
      </c>
      <c r="D102" s="41">
        <v>9</v>
      </c>
      <c r="E102" s="41">
        <v>0</v>
      </c>
      <c r="F102" s="41">
        <v>0</v>
      </c>
      <c r="G102" s="41">
        <v>9</v>
      </c>
      <c r="H102" s="42">
        <v>9</v>
      </c>
      <c r="I102" s="43">
        <v>8</v>
      </c>
      <c r="J102" s="44">
        <f t="shared" si="1"/>
        <v>0.88888888888888884</v>
      </c>
    </row>
    <row r="103" spans="1:10" ht="34.200000000000003" thickBot="1" x14ac:dyDescent="0.35">
      <c r="A103" s="48" t="s">
        <v>112</v>
      </c>
      <c r="B103" s="49" t="str">
        <f>PROPER(tbl_res2024[[#This Row],[UFA]])</f>
        <v xml:space="preserve">Lycée Notre-Dame De Garaison (65) </v>
      </c>
      <c r="C103" s="91" t="s">
        <v>44</v>
      </c>
      <c r="D103" s="51">
        <v>2</v>
      </c>
      <c r="E103" s="51">
        <v>0</v>
      </c>
      <c r="F103" s="51">
        <v>0</v>
      </c>
      <c r="G103" s="51">
        <v>2</v>
      </c>
      <c r="H103" s="52">
        <v>2</v>
      </c>
      <c r="I103" s="53">
        <v>2</v>
      </c>
      <c r="J103" s="54">
        <f t="shared" si="1"/>
        <v>1</v>
      </c>
    </row>
    <row r="104" spans="1:10" ht="17.399999999999999" thickBot="1" x14ac:dyDescent="0.35">
      <c r="A104" s="38" t="s">
        <v>113</v>
      </c>
      <c r="B104" s="39" t="str">
        <f>PROPER(tbl_res2024[[#This Row],[UFA]])</f>
        <v>Lepap Le Roc Blanc (34)</v>
      </c>
      <c r="C104" s="159" t="s">
        <v>114</v>
      </c>
      <c r="D104" s="160">
        <v>7</v>
      </c>
      <c r="E104" s="160">
        <v>0</v>
      </c>
      <c r="F104" s="160">
        <v>0</v>
      </c>
      <c r="G104" s="160">
        <v>7</v>
      </c>
      <c r="H104" s="161">
        <v>7</v>
      </c>
      <c r="I104" s="162">
        <v>7</v>
      </c>
      <c r="J104" s="44">
        <f t="shared" si="1"/>
        <v>1</v>
      </c>
    </row>
    <row r="105" spans="1:10" ht="17.399999999999999" thickBot="1" x14ac:dyDescent="0.35">
      <c r="A105" s="45" t="s">
        <v>113</v>
      </c>
      <c r="B105" s="46" t="str">
        <f>PROPER(tbl_res2024[[#This Row],[UFA]])</f>
        <v>Lepap Le Roc Blanc (34)</v>
      </c>
      <c r="C105" s="89" t="s">
        <v>115</v>
      </c>
      <c r="D105" s="163">
        <v>2</v>
      </c>
      <c r="E105" s="163">
        <v>0</v>
      </c>
      <c r="F105" s="163">
        <v>1</v>
      </c>
      <c r="G105" s="163">
        <v>2</v>
      </c>
      <c r="H105" s="164">
        <v>2</v>
      </c>
      <c r="I105" s="165">
        <v>2</v>
      </c>
      <c r="J105" s="44">
        <f t="shared" si="1"/>
        <v>1</v>
      </c>
    </row>
    <row r="106" spans="1:10" ht="17.399999999999999" thickBot="1" x14ac:dyDescent="0.35">
      <c r="A106" s="48" t="s">
        <v>116</v>
      </c>
      <c r="B106" s="49" t="str">
        <f>PROPER(tbl_res2024[[#This Row],[UFA]])</f>
        <v>Lycée Saliège (31)</v>
      </c>
      <c r="C106" s="33" t="s">
        <v>117</v>
      </c>
      <c r="D106" s="51">
        <v>2</v>
      </c>
      <c r="E106" s="51">
        <v>0</v>
      </c>
      <c r="F106" s="51">
        <v>0</v>
      </c>
      <c r="G106" s="51">
        <v>2</v>
      </c>
      <c r="H106" s="52">
        <v>2</v>
      </c>
      <c r="I106" s="53">
        <v>1</v>
      </c>
      <c r="J106" s="54">
        <f t="shared" si="1"/>
        <v>0.5</v>
      </c>
    </row>
    <row r="107" spans="1:10" ht="16.8" x14ac:dyDescent="0.3">
      <c r="A107" s="38" t="s">
        <v>118</v>
      </c>
      <c r="B107" s="39" t="str">
        <f>PROPER(tbl_res2024[[#This Row],[UFA]])</f>
        <v>Leap Les Buissonnets (34)</v>
      </c>
      <c r="C107" s="166" t="s">
        <v>18</v>
      </c>
      <c r="D107" s="160">
        <v>2</v>
      </c>
      <c r="E107" s="160">
        <v>0</v>
      </c>
      <c r="F107" s="160">
        <v>1</v>
      </c>
      <c r="G107" s="160">
        <v>1</v>
      </c>
      <c r="H107" s="161">
        <v>1</v>
      </c>
      <c r="I107" s="162">
        <v>1</v>
      </c>
      <c r="J107" s="137">
        <f t="shared" si="1"/>
        <v>1</v>
      </c>
    </row>
    <row r="108" spans="1:10" ht="17.399999999999999" thickBot="1" x14ac:dyDescent="0.35">
      <c r="A108" s="45" t="s">
        <v>118</v>
      </c>
      <c r="B108" s="46" t="str">
        <f>PROPER(tbl_res2024[[#This Row],[UFA]])</f>
        <v>Leap Les Buissonnets (34)</v>
      </c>
      <c r="C108" s="89" t="s">
        <v>114</v>
      </c>
      <c r="D108" s="163">
        <v>4</v>
      </c>
      <c r="E108" s="163">
        <v>0</v>
      </c>
      <c r="F108" s="163">
        <v>0</v>
      </c>
      <c r="G108" s="163">
        <v>4</v>
      </c>
      <c r="H108" s="164">
        <v>4</v>
      </c>
      <c r="I108" s="165">
        <v>4</v>
      </c>
      <c r="J108" s="167">
        <f t="shared" si="1"/>
        <v>1</v>
      </c>
    </row>
    <row r="109" spans="1:10" ht="17.399999999999999" thickBot="1" x14ac:dyDescent="0.35">
      <c r="A109" s="48" t="s">
        <v>119</v>
      </c>
      <c r="B109" s="49" t="str">
        <f>PROPER(tbl_res2024[[#This Row],[UFA]])</f>
        <v>Lycée Les Jacobins (09)</v>
      </c>
      <c r="C109" s="50" t="s">
        <v>120</v>
      </c>
      <c r="D109" s="51">
        <v>9</v>
      </c>
      <c r="E109" s="51">
        <v>0</v>
      </c>
      <c r="F109" s="51">
        <v>0</v>
      </c>
      <c r="G109" s="51">
        <v>9</v>
      </c>
      <c r="H109" s="52">
        <v>9</v>
      </c>
      <c r="I109" s="53">
        <v>6</v>
      </c>
      <c r="J109" s="54">
        <f t="shared" si="1"/>
        <v>0.66666666666666663</v>
      </c>
    </row>
    <row r="110" spans="1:10" ht="34.200000000000003" thickBot="1" x14ac:dyDescent="0.35">
      <c r="A110" s="82" t="s">
        <v>121</v>
      </c>
      <c r="B110" s="168" t="str">
        <f>PROPER(tbl_res2024[[#This Row],[UFA]])</f>
        <v>Lycée Agricole Privé Touscayrats (81)</v>
      </c>
      <c r="C110" s="40" t="s">
        <v>114</v>
      </c>
      <c r="D110" s="41">
        <v>2</v>
      </c>
      <c r="E110" s="41">
        <v>0</v>
      </c>
      <c r="F110" s="41">
        <v>0</v>
      </c>
      <c r="G110" s="41">
        <v>2</v>
      </c>
      <c r="H110" s="42">
        <v>2</v>
      </c>
      <c r="I110" s="43">
        <v>2</v>
      </c>
      <c r="J110" s="44">
        <f t="shared" si="1"/>
        <v>1</v>
      </c>
    </row>
    <row r="111" spans="1:10" ht="34.200000000000003" thickBot="1" x14ac:dyDescent="0.35">
      <c r="A111" s="82" t="s">
        <v>121</v>
      </c>
      <c r="B111" s="65" t="str">
        <f>PROPER(tbl_res2024[[#This Row],[UFA]])</f>
        <v>Lycée Agricole Privé Touscayrats (81)</v>
      </c>
      <c r="C111" s="66" t="s">
        <v>122</v>
      </c>
      <c r="D111" s="67">
        <v>6</v>
      </c>
      <c r="E111" s="67">
        <v>1</v>
      </c>
      <c r="F111" s="67">
        <v>0</v>
      </c>
      <c r="G111" s="67">
        <v>5</v>
      </c>
      <c r="H111" s="73">
        <v>5</v>
      </c>
      <c r="I111" s="69">
        <v>3</v>
      </c>
      <c r="J111" s="70">
        <f t="shared" si="1"/>
        <v>0.6</v>
      </c>
    </row>
    <row r="112" spans="1:10" ht="34.200000000000003" thickBot="1" x14ac:dyDescent="0.35">
      <c r="A112" s="48" t="s">
        <v>123</v>
      </c>
      <c r="B112" s="169" t="str">
        <f>PROPER(tbl_res2024[[#This Row],[UFA]])</f>
        <v>Lycée Professionnel St Joseph Villefranche (12)</v>
      </c>
      <c r="C112" s="170" t="s">
        <v>124</v>
      </c>
      <c r="D112" s="171">
        <v>1</v>
      </c>
      <c r="E112" s="171">
        <v>0</v>
      </c>
      <c r="F112" s="171">
        <v>0</v>
      </c>
      <c r="G112" s="171">
        <v>1</v>
      </c>
      <c r="H112" s="172">
        <v>1</v>
      </c>
      <c r="I112" s="173">
        <v>1</v>
      </c>
      <c r="J112" s="174">
        <f t="shared" si="1"/>
        <v>1</v>
      </c>
    </row>
    <row r="113" spans="1:10" ht="17.399999999999999" thickBot="1" x14ac:dyDescent="0.45">
      <c r="A113" s="175" t="s">
        <v>125</v>
      </c>
      <c r="B113" s="176" t="str">
        <f>PROPER(tbl_res2024[[#This Row],[UFA]])</f>
        <v>Lycée St Joseph Marvejols (48)</v>
      </c>
      <c r="C113" s="177" t="s">
        <v>126</v>
      </c>
      <c r="D113" s="178">
        <v>1</v>
      </c>
      <c r="E113" s="178">
        <v>0</v>
      </c>
      <c r="F113" s="178">
        <v>0</v>
      </c>
      <c r="G113" s="178">
        <v>1</v>
      </c>
      <c r="H113" s="178">
        <v>1</v>
      </c>
      <c r="I113" s="178">
        <v>1</v>
      </c>
      <c r="J113" s="179">
        <f t="shared" si="1"/>
        <v>1</v>
      </c>
    </row>
    <row r="114" spans="1:10" ht="17.399999999999999" thickBot="1" x14ac:dyDescent="0.45">
      <c r="A114" s="180" t="s">
        <v>127</v>
      </c>
      <c r="B114" s="180" t="str">
        <f>PROPER(tbl_res2024[[#This Row],[UFA]])</f>
        <v>Totaux  Resultats Ufa/Apprentis/Formation - 2024</v>
      </c>
      <c r="C114" s="181"/>
      <c r="D114" s="182"/>
      <c r="E114" s="183"/>
      <c r="F114" s="183"/>
      <c r="G114" s="183"/>
      <c r="H114" s="183"/>
      <c r="I114" s="183"/>
      <c r="J114" s="183"/>
    </row>
    <row r="115" spans="1:10" ht="17.399999999999999" thickBot="1" x14ac:dyDescent="0.45">
      <c r="A115" s="184" t="s">
        <v>128</v>
      </c>
      <c r="B115" s="185" t="str">
        <f>PROPER(tbl_res2024[[#This Row],[UFA]])</f>
        <v xml:space="preserve">Taux </v>
      </c>
      <c r="C115" s="186"/>
      <c r="D115" s="187"/>
      <c r="E115" s="188"/>
      <c r="F115" s="188"/>
      <c r="G115" s="189"/>
      <c r="H115" s="190"/>
      <c r="I115" s="191"/>
      <c r="J115" s="192"/>
    </row>
  </sheetData>
  <mergeCells count="1">
    <mergeCell ref="A1:J1"/>
  </mergeCells>
  <pageMargins left="0.25" right="0.25" top="0.75" bottom="0.75" header="0.3" footer="0.3"/>
  <pageSetup paperSize="9" scale="45" fitToHeight="0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C8" sqref="C8"/>
    </sheetView>
  </sheetViews>
  <sheetFormatPr baseColWidth="10" defaultColWidth="11.44140625" defaultRowHeight="14.4" x14ac:dyDescent="0.3"/>
  <cols>
    <col min="2" max="2" width="73.109375" customWidth="1"/>
    <col min="3" max="3" width="23.109375" customWidth="1"/>
    <col min="4" max="4" width="13.109375" customWidth="1"/>
    <col min="5" max="5" width="14.5546875" bestFit="1" customWidth="1"/>
  </cols>
  <sheetData>
    <row r="1" spans="1:5" ht="20.399999999999999" x14ac:dyDescent="0.3">
      <c r="A1" s="1"/>
      <c r="B1" s="194" t="s">
        <v>129</v>
      </c>
      <c r="C1" s="194"/>
      <c r="D1" s="194"/>
      <c r="E1" s="194"/>
    </row>
    <row r="2" spans="1:5" ht="16.8" x14ac:dyDescent="0.4">
      <c r="A2" s="1"/>
      <c r="C2" s="9"/>
      <c r="D2" s="15" t="s">
        <v>130</v>
      </c>
      <c r="E2" s="16" t="s">
        <v>131</v>
      </c>
    </row>
    <row r="3" spans="1:5" ht="16.8" x14ac:dyDescent="0.4">
      <c r="A3" s="1"/>
      <c r="C3" s="14" t="s">
        <v>132</v>
      </c>
      <c r="D3" s="11">
        <f>SUBTOTAL(9,tbl_res2024[Total 
contrats])</f>
        <v>856</v>
      </c>
      <c r="E3" s="10"/>
    </row>
    <row r="4" spans="1:5" ht="16.8" x14ac:dyDescent="0.4">
      <c r="A4" s="1"/>
      <c r="C4" s="14" t="s">
        <v>5</v>
      </c>
      <c r="D4" s="11">
        <f>SUBTOTAL(9,tbl_res2024[Abandon])</f>
        <v>50</v>
      </c>
      <c r="E4" s="12">
        <f>SUBTOTAL(9,tbl_res2024[Abandon])/SUBTOTAL(9,tbl_res2024[Total 
contrats])*100</f>
        <v>5.8411214953271031</v>
      </c>
    </row>
    <row r="5" spans="1:5" ht="16.8" x14ac:dyDescent="0.4">
      <c r="A5" s="1"/>
      <c r="C5" s="14" t="s">
        <v>133</v>
      </c>
      <c r="D5" s="11">
        <f>SUBTOTAL(9,tbl_res2024[Rupture avec Poursuite
(nouveau contrat ou SFP/Scolaire)
])</f>
        <v>55</v>
      </c>
      <c r="E5" s="12">
        <f>SUBTOTAL(9,tbl_res2024[Rupture avec Poursuite
(nouveau contrat ou SFP/Scolaire)
])/SUBTOTAL(9,tbl_res2024[Total 
contrats])*100</f>
        <v>6.4252336448598122</v>
      </c>
    </row>
    <row r="6" spans="1:5" ht="16.8" x14ac:dyDescent="0.4">
      <c r="A6" s="1"/>
      <c r="C6" s="14" t="s">
        <v>134</v>
      </c>
      <c r="D6" s="11">
        <f>SUBTOTAL(9,tbl_res2024[[Inscrits ]])</f>
        <v>786</v>
      </c>
      <c r="E6" s="12">
        <f>SUBTOTAL(9,tbl_res2024[[Inscrits ]])/SUBTOTAL(9,tbl_res2024[Total 
contrats])*100</f>
        <v>91.822429906542055</v>
      </c>
    </row>
    <row r="7" spans="1:5" ht="16.8" x14ac:dyDescent="0.4">
      <c r="A7" s="1"/>
      <c r="C7" s="14" t="s">
        <v>8</v>
      </c>
      <c r="D7" s="11">
        <f>SUBTOTAL(9,tbl_res2024[Présents])</f>
        <v>776</v>
      </c>
      <c r="E7" s="12">
        <f>SUBTOTAL(9,tbl_res2024[Présents])/SUBTOTAL(9,tbl_res2024[[Inscrits ]])*100</f>
        <v>98.727735368956743</v>
      </c>
    </row>
    <row r="8" spans="1:5" ht="16.8" x14ac:dyDescent="0.4">
      <c r="A8" s="1"/>
      <c r="C8" s="14" t="s">
        <v>9</v>
      </c>
      <c r="D8" s="11">
        <f>SUBTOTAL(9,tbl_res2024[Reçus])</f>
        <v>679</v>
      </c>
      <c r="E8" s="13">
        <f>SUBTOTAL(9,tbl_res2024[Reçus])/SUBTOTAL(9,tbl_res2024[Présents])*100</f>
        <v>87.5</v>
      </c>
    </row>
    <row r="9" spans="1:5" x14ac:dyDescent="0.3">
      <c r="A9" s="1"/>
    </row>
    <row r="10" spans="1:5" x14ac:dyDescent="0.3">
      <c r="A10" s="1"/>
    </row>
    <row r="11" spans="1:5" x14ac:dyDescent="0.3">
      <c r="A11" s="1"/>
    </row>
    <row r="12" spans="1:5" x14ac:dyDescent="0.3">
      <c r="A12" s="1"/>
    </row>
    <row r="13" spans="1:5" x14ac:dyDescent="0.3">
      <c r="A13" s="1"/>
    </row>
    <row r="14" spans="1:5" x14ac:dyDescent="0.3">
      <c r="A14" s="1"/>
    </row>
    <row r="15" spans="1:5" x14ac:dyDescent="0.3">
      <c r="A15" s="1"/>
    </row>
    <row r="16" spans="1:5" x14ac:dyDescent="0.3">
      <c r="A16" s="1"/>
    </row>
    <row r="19" spans="6:6" x14ac:dyDescent="0.3">
      <c r="F19" t="s">
        <v>135</v>
      </c>
    </row>
  </sheetData>
  <mergeCells count="1">
    <mergeCell ref="B1:E1"/>
  </mergeCells>
  <pageMargins left="0.7" right="0.7" top="0.75" bottom="0.75" header="0.3" footer="0.3"/>
  <pageSetup paperSize="9" orientation="portrait" r:id="rId1"/>
  <drawing r:id="rId2"/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b45761-c549-4388-b20b-fe3242a4523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5842D90819E49838990617E89C3BF" ma:contentTypeVersion="14" ma:contentTypeDescription="Crée un document." ma:contentTypeScope="" ma:versionID="a1cd71575d0398c0566a2931cfdd4b38">
  <xsd:schema xmlns:xsd="http://www.w3.org/2001/XMLSchema" xmlns:xs="http://www.w3.org/2001/XMLSchema" xmlns:p="http://schemas.microsoft.com/office/2006/metadata/properties" xmlns:ns3="5fb45761-c549-4388-b20b-fe3242a4523b" xmlns:ns4="0eff9417-1395-4f2b-abb6-4ec9f66ba759" targetNamespace="http://schemas.microsoft.com/office/2006/metadata/properties" ma:root="true" ma:fieldsID="31148a3d1f2e4f46a6132a91fddc6af3" ns3:_="" ns4:_="">
    <xsd:import namespace="5fb45761-c549-4388-b20b-fe3242a4523b"/>
    <xsd:import namespace="0eff9417-1395-4f2b-abb6-4ec9f66ba759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ystemTag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b45761-c549-4388-b20b-fe3242a4523b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f9417-1395-4f2b-abb6-4ec9f66ba759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1D8A7D-70DD-46D5-BBFE-212D4F6DBFAB}">
  <ds:schemaRefs>
    <ds:schemaRef ds:uri="5fb45761-c549-4388-b20b-fe3242a4523b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eff9417-1395-4f2b-abb6-4ec9f66ba759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8ECCBE5-2EF5-44B8-B0A1-0130FBA6FE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4DD8F2-7B64-470A-B565-DF1DCB92B0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b45761-c549-4388-b20b-fe3242a4523b"/>
    <ds:schemaRef ds:uri="0eff9417-1395-4f2b-abb6-4ec9f66ba7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RESULTATS 2024</vt:lpstr>
      <vt:lpstr>RESULTAT PAR UFA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PB</dc:creator>
  <cp:keywords/>
  <dc:description/>
  <cp:lastModifiedBy>GUEYDON</cp:lastModifiedBy>
  <cp:revision/>
  <dcterms:created xsi:type="dcterms:W3CDTF">2022-10-12T09:05:03Z</dcterms:created>
  <dcterms:modified xsi:type="dcterms:W3CDTF">2025-03-05T09:37:52Z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0x0101001835842D90819E49838990617E89C3BF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